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SASV2022\sabo00\30  公益事業部\02_出版関係\1.販売用\砂防便覧\毎年度_便覧資料依頼\R7年度分依頼\都道府県課長宛メール送付一式\"/>
    </mc:Choice>
  </mc:AlternateContent>
  <xr:revisionPtr revIDLastSave="0" documentId="13_ncr:1_{98899B40-1A1D-4254-ACB1-1365A77ED655}" xr6:coauthVersionLast="47" xr6:coauthVersionMax="47" xr10:uidLastSave="{00000000-0000-0000-0000-000000000000}"/>
  <bookViews>
    <workbookView xWindow="1695" yWindow="255" windowWidth="18795" windowHeight="10545" tabRatio="725" xr2:uid="{00000000-000D-0000-FFFF-FFFF00000000}"/>
  </bookViews>
  <sheets>
    <sheet name="調査様式一覧" sheetId="37" r:id="rId1"/>
    <sheet name="3-4-8" sheetId="11" r:id="rId2"/>
    <sheet name="4-3-4" sheetId="12" r:id="rId3"/>
    <sheet name="5-2-3" sheetId="13" r:id="rId4"/>
    <sheet name="9-1-1" sheetId="14" r:id="rId5"/>
    <sheet name="9-1-2" sheetId="15" r:id="rId6"/>
    <sheet name="9-2-1" sheetId="16" r:id="rId7"/>
    <sheet name="9-3-1" sheetId="17" r:id="rId8"/>
    <sheet name="9-4-1" sheetId="18" r:id="rId9"/>
    <sheet name="9-4-2" sheetId="19" r:id="rId10"/>
    <sheet name="9-4-3" sheetId="20" r:id="rId11"/>
    <sheet name="9-4-4" sheetId="21" r:id="rId12"/>
    <sheet name="9-4-5" sheetId="25" r:id="rId13"/>
    <sheet name="9-4-6" sheetId="26" r:id="rId14"/>
    <sheet name="9-4-7" sheetId="32" r:id="rId15"/>
    <sheet name="9-4-8" sheetId="27" r:id="rId16"/>
    <sheet name="9-5-1" sheetId="28" r:id="rId17"/>
    <sheet name="9-6-1" sheetId="29" r:id="rId18"/>
    <sheet name="9-6-2" sheetId="30" r:id="rId19"/>
    <sheet name="9-6-3" sheetId="31" r:id="rId20"/>
  </sheets>
  <definedNames>
    <definedName name="_xlnm.Print_Area" localSheetId="3">'5-2-3'!$A$1:$P$52</definedName>
    <definedName name="_xlnm.Print_Area" localSheetId="0">調査様式一覧!$A$1:$D$24</definedName>
    <definedName name="_xlnm.Print_Titles" localSheetId="0">調査様式一覧!$5:$5</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31" l="1"/>
  <c r="E51" i="30"/>
  <c r="E51" i="29"/>
  <c r="I53" i="28"/>
  <c r="H53" i="28"/>
  <c r="L52" i="27"/>
  <c r="K52" i="27"/>
  <c r="M51" i="27"/>
  <c r="M52" i="27" s="1"/>
  <c r="M52" i="32"/>
  <c r="L52" i="32"/>
  <c r="K52" i="32"/>
  <c r="M53" i="26"/>
  <c r="L53" i="26"/>
  <c r="K53" i="26"/>
  <c r="L52" i="25"/>
  <c r="K52" i="25"/>
  <c r="M31" i="25"/>
  <c r="M52" i="25" s="1"/>
  <c r="M52" i="21"/>
  <c r="L52" i="21"/>
  <c r="K52" i="21"/>
  <c r="M52" i="20"/>
  <c r="L52" i="20"/>
  <c r="K52" i="20"/>
  <c r="M52" i="19"/>
  <c r="L52" i="19"/>
  <c r="K52" i="19"/>
  <c r="M52" i="18"/>
  <c r="L52" i="18"/>
  <c r="K52" i="18"/>
  <c r="M52" i="17"/>
  <c r="L52" i="17"/>
  <c r="K52" i="17"/>
  <c r="M31" i="17"/>
  <c r="I52" i="16"/>
  <c r="H52" i="16"/>
  <c r="I52" i="15"/>
  <c r="H52" i="15"/>
  <c r="L52" i="14"/>
  <c r="K52" i="14"/>
  <c r="M47" i="14"/>
  <c r="M31" i="14"/>
  <c r="M52" i="14" s="1"/>
  <c r="P36" i="13"/>
  <c r="L52" i="13"/>
  <c r="K52" i="13"/>
  <c r="M51" i="13"/>
  <c r="M50" i="13"/>
  <c r="M49" i="13"/>
  <c r="M48" i="13"/>
  <c r="M47" i="13"/>
  <c r="M46" i="13"/>
  <c r="M45" i="13"/>
  <c r="M44" i="13"/>
  <c r="M43" i="13"/>
  <c r="M42" i="13"/>
  <c r="M41" i="13"/>
  <c r="M40" i="13"/>
  <c r="M39" i="13"/>
  <c r="M38" i="13"/>
  <c r="M37" i="13"/>
  <c r="M35" i="13"/>
  <c r="M34" i="13"/>
  <c r="M33" i="13"/>
  <c r="M32" i="13"/>
  <c r="M31" i="13"/>
  <c r="M30" i="13"/>
  <c r="M29" i="13"/>
  <c r="M28" i="13"/>
  <c r="M27" i="13"/>
  <c r="M26" i="13"/>
  <c r="M25" i="13"/>
  <c r="M24" i="13"/>
  <c r="M23" i="13"/>
  <c r="M22" i="13"/>
  <c r="M21" i="13"/>
  <c r="M20" i="13"/>
  <c r="M19" i="13"/>
  <c r="M18" i="13"/>
  <c r="M17" i="13"/>
  <c r="M16" i="13"/>
  <c r="M15" i="13"/>
  <c r="M14" i="13"/>
  <c r="M13" i="13"/>
  <c r="M12" i="13"/>
  <c r="M11" i="13"/>
  <c r="M10" i="13"/>
  <c r="M9" i="13"/>
  <c r="M8" i="13"/>
  <c r="M7" i="13"/>
  <c r="M6" i="13"/>
  <c r="M5" i="13"/>
  <c r="M52" i="13" s="1"/>
  <c r="P36" i="12"/>
  <c r="L52" i="12"/>
  <c r="K52" i="12"/>
  <c r="M51" i="12"/>
  <c r="M50" i="12"/>
  <c r="M49" i="12"/>
  <c r="M48" i="12"/>
  <c r="M47" i="12"/>
  <c r="M46" i="12"/>
  <c r="M45" i="12"/>
  <c r="M44" i="12"/>
  <c r="M43" i="12"/>
  <c r="M42" i="12"/>
  <c r="M41" i="12"/>
  <c r="M40" i="12"/>
  <c r="M39" i="12"/>
  <c r="M38" i="12"/>
  <c r="M37" i="12"/>
  <c r="M35" i="12"/>
  <c r="M34" i="12"/>
  <c r="M33" i="12"/>
  <c r="M32" i="12"/>
  <c r="M31" i="12"/>
  <c r="M30" i="12"/>
  <c r="M29" i="12"/>
  <c r="M28" i="12"/>
  <c r="M27" i="12"/>
  <c r="M26" i="12"/>
  <c r="M25" i="12"/>
  <c r="M24" i="12"/>
  <c r="M23" i="12"/>
  <c r="M22" i="12"/>
  <c r="M21" i="12"/>
  <c r="M20" i="12"/>
  <c r="M19" i="12"/>
  <c r="M18" i="12"/>
  <c r="M17" i="12"/>
  <c r="M16" i="12"/>
  <c r="M15" i="12"/>
  <c r="M14" i="12"/>
  <c r="M13" i="12"/>
  <c r="M12" i="12"/>
  <c r="M11" i="12"/>
  <c r="M10" i="12"/>
  <c r="M9" i="12"/>
  <c r="M8" i="12"/>
  <c r="M7" i="12"/>
  <c r="M6" i="12"/>
  <c r="M5" i="12"/>
  <c r="M52" i="12" s="1"/>
  <c r="P36" i="11"/>
  <c r="L52" i="11"/>
  <c r="K52" i="11"/>
  <c r="M51" i="11"/>
  <c r="M50" i="11"/>
  <c r="M49" i="11"/>
  <c r="M48" i="11"/>
  <c r="M47" i="11"/>
  <c r="M46" i="11"/>
  <c r="M45" i="11"/>
  <c r="M44" i="11"/>
  <c r="M43" i="11"/>
  <c r="M42" i="11"/>
  <c r="M41" i="11"/>
  <c r="M40" i="11"/>
  <c r="M39" i="11"/>
  <c r="M38" i="11"/>
  <c r="M37" i="11"/>
  <c r="M35" i="11"/>
  <c r="M34" i="11"/>
  <c r="M33" i="11"/>
  <c r="M32" i="11"/>
  <c r="M31" i="11"/>
  <c r="M30" i="11"/>
  <c r="M29" i="11"/>
  <c r="M28" i="11"/>
  <c r="M27" i="11"/>
  <c r="M26" i="11"/>
  <c r="M25" i="11"/>
  <c r="M24" i="11"/>
  <c r="M23" i="11"/>
  <c r="M22" i="11"/>
  <c r="M21" i="11"/>
  <c r="M20" i="11"/>
  <c r="M19" i="11"/>
  <c r="M18" i="11"/>
  <c r="M17" i="11"/>
  <c r="M16" i="11"/>
  <c r="M15" i="11"/>
  <c r="M14" i="11"/>
  <c r="M13" i="11"/>
  <c r="M12" i="11"/>
  <c r="M11" i="11"/>
  <c r="M10" i="11"/>
  <c r="M9" i="11"/>
  <c r="M8" i="11"/>
  <c r="M7" i="11"/>
  <c r="M6" i="11"/>
  <c r="M5" i="11"/>
  <c r="M52" i="11" s="1"/>
  <c r="J31" i="25" l="1"/>
  <c r="J31" i="17"/>
  <c r="J31" i="14"/>
  <c r="J31" i="12"/>
  <c r="J31" i="13"/>
  <c r="J36" i="13" l="1"/>
  <c r="J36" i="12"/>
  <c r="J36" i="11"/>
  <c r="D51" i="31" l="1"/>
  <c r="D51" i="30"/>
  <c r="D51" i="29"/>
  <c r="G53" i="28"/>
  <c r="F53" i="28"/>
  <c r="J52" i="27"/>
  <c r="I52" i="27"/>
  <c r="H52" i="27"/>
  <c r="J52" i="32"/>
  <c r="I52" i="32"/>
  <c r="H52" i="32"/>
  <c r="J53" i="26"/>
  <c r="I53" i="26"/>
  <c r="H53" i="26"/>
  <c r="J52" i="25"/>
  <c r="I52" i="25"/>
  <c r="H52" i="25"/>
  <c r="I52" i="21"/>
  <c r="H52" i="21"/>
  <c r="J25" i="21"/>
  <c r="J52" i="21" s="1"/>
  <c r="J52" i="20"/>
  <c r="I52" i="20"/>
  <c r="H52" i="20"/>
  <c r="J52" i="19"/>
  <c r="I52" i="19"/>
  <c r="H52" i="19"/>
  <c r="J52" i="18"/>
  <c r="I52" i="18"/>
  <c r="H52" i="18"/>
  <c r="I52" i="17"/>
  <c r="H52" i="17"/>
  <c r="J51" i="17"/>
  <c r="J25" i="17"/>
  <c r="J22" i="17"/>
  <c r="F52" i="16"/>
  <c r="G51" i="16"/>
  <c r="G52" i="16" s="1"/>
  <c r="G52" i="15"/>
  <c r="F52" i="15"/>
  <c r="I52" i="14"/>
  <c r="H52" i="14"/>
  <c r="J25" i="14"/>
  <c r="J22" i="14"/>
  <c r="J52" i="14" s="1"/>
  <c r="I52" i="13"/>
  <c r="J51" i="13"/>
  <c r="J50" i="13"/>
  <c r="J49" i="13"/>
  <c r="J48" i="13"/>
  <c r="J47" i="13"/>
  <c r="H46" i="13"/>
  <c r="H52" i="13" s="1"/>
  <c r="J45" i="13"/>
  <c r="J44" i="13"/>
  <c r="J43" i="13"/>
  <c r="J42" i="13"/>
  <c r="J41" i="13"/>
  <c r="J40" i="13"/>
  <c r="J39" i="13"/>
  <c r="J38" i="13"/>
  <c r="J37" i="13"/>
  <c r="J35" i="13"/>
  <c r="J34" i="13"/>
  <c r="J33" i="13"/>
  <c r="J32" i="13"/>
  <c r="J30" i="13"/>
  <c r="J29" i="13"/>
  <c r="J28" i="13"/>
  <c r="J27" i="13"/>
  <c r="J26" i="13"/>
  <c r="J25" i="13"/>
  <c r="J24" i="13"/>
  <c r="J23" i="13"/>
  <c r="J22" i="13"/>
  <c r="J21" i="13"/>
  <c r="J20" i="13"/>
  <c r="J19" i="13"/>
  <c r="J18" i="13"/>
  <c r="J17" i="13"/>
  <c r="J16" i="13"/>
  <c r="J15" i="13"/>
  <c r="J14" i="13"/>
  <c r="J13" i="13"/>
  <c r="J12" i="13"/>
  <c r="J11" i="13"/>
  <c r="J10" i="13"/>
  <c r="J9" i="13"/>
  <c r="J8" i="13"/>
  <c r="J7" i="13"/>
  <c r="J6" i="13"/>
  <c r="J5" i="13"/>
  <c r="I52" i="12"/>
  <c r="J51" i="12"/>
  <c r="J50" i="12"/>
  <c r="J49" i="12"/>
  <c r="J48" i="12"/>
  <c r="J47" i="12"/>
  <c r="H46" i="12"/>
  <c r="J46" i="12" s="1"/>
  <c r="J45" i="12"/>
  <c r="J44" i="12"/>
  <c r="J43" i="12"/>
  <c r="J42" i="12"/>
  <c r="J41" i="12"/>
  <c r="J40" i="12"/>
  <c r="J39" i="12"/>
  <c r="J38" i="12"/>
  <c r="J37" i="12"/>
  <c r="J35" i="12"/>
  <c r="J34" i="12"/>
  <c r="J33" i="12"/>
  <c r="J32" i="12"/>
  <c r="J30" i="12"/>
  <c r="J29" i="12"/>
  <c r="J28" i="12"/>
  <c r="J27" i="12"/>
  <c r="J26" i="12"/>
  <c r="J25" i="12"/>
  <c r="J24" i="12"/>
  <c r="J23" i="12"/>
  <c r="J22" i="12"/>
  <c r="J21" i="12"/>
  <c r="J20" i="12"/>
  <c r="J19" i="12"/>
  <c r="J18" i="12"/>
  <c r="J17" i="12"/>
  <c r="J16" i="12"/>
  <c r="J15" i="12"/>
  <c r="J14" i="12"/>
  <c r="J13" i="12"/>
  <c r="J12" i="12"/>
  <c r="J11" i="12"/>
  <c r="J10" i="12"/>
  <c r="J9" i="12"/>
  <c r="J8" i="12"/>
  <c r="J7" i="12"/>
  <c r="J6" i="12"/>
  <c r="J5" i="12"/>
  <c r="H52" i="11"/>
  <c r="J51" i="11"/>
  <c r="J50" i="11"/>
  <c r="J49" i="11"/>
  <c r="J48" i="11"/>
  <c r="J47" i="11"/>
  <c r="H46" i="11"/>
  <c r="J46" i="11" s="1"/>
  <c r="J45" i="11"/>
  <c r="J44" i="11"/>
  <c r="J43" i="11"/>
  <c r="J42" i="11"/>
  <c r="J41" i="11"/>
  <c r="J40" i="11"/>
  <c r="J39" i="11"/>
  <c r="J38" i="11"/>
  <c r="J37" i="11"/>
  <c r="J35" i="11"/>
  <c r="J34" i="11"/>
  <c r="I33" i="11"/>
  <c r="I52" i="11" s="1"/>
  <c r="J32" i="11"/>
  <c r="J31" i="11"/>
  <c r="J30" i="11"/>
  <c r="J29" i="11"/>
  <c r="J28" i="11"/>
  <c r="J27" i="11"/>
  <c r="J26" i="11"/>
  <c r="J25" i="11"/>
  <c r="J24" i="11"/>
  <c r="J23" i="11"/>
  <c r="J22" i="11"/>
  <c r="J21" i="11"/>
  <c r="J20" i="11"/>
  <c r="J19" i="11"/>
  <c r="J18" i="11"/>
  <c r="J17" i="11"/>
  <c r="J16" i="11"/>
  <c r="J15" i="11"/>
  <c r="J14" i="11"/>
  <c r="J13" i="11"/>
  <c r="J12" i="11"/>
  <c r="J11" i="11"/>
  <c r="J10" i="11"/>
  <c r="J9" i="11"/>
  <c r="J8" i="11"/>
  <c r="J7" i="11"/>
  <c r="J6" i="11"/>
  <c r="J5" i="11"/>
  <c r="J52" i="17" l="1"/>
  <c r="J46" i="13"/>
  <c r="J52" i="13" s="1"/>
  <c r="H52" i="12"/>
  <c r="J33" i="11"/>
  <c r="J52" i="11" s="1"/>
  <c r="J52" i="12"/>
  <c r="P26" i="13"/>
  <c r="G26" i="13"/>
  <c r="P26" i="12"/>
  <c r="G26" i="12"/>
  <c r="P26" i="11"/>
  <c r="G26" i="11"/>
  <c r="P32" i="13"/>
  <c r="G32" i="13"/>
  <c r="P32" i="12"/>
  <c r="G32" i="12"/>
  <c r="P32" i="11"/>
  <c r="G32" i="11"/>
  <c r="G28" i="13" l="1"/>
  <c r="P28" i="13"/>
  <c r="G28" i="12"/>
  <c r="P28" i="12"/>
  <c r="P28" i="11"/>
  <c r="G28" i="11"/>
  <c r="C51" i="31"/>
  <c r="F51" i="31"/>
  <c r="P46" i="13"/>
  <c r="E46" i="13"/>
  <c r="G46" i="13" s="1"/>
  <c r="P46" i="12"/>
  <c r="G46" i="12"/>
  <c r="E46" i="12"/>
  <c r="P46" i="11"/>
  <c r="E46" i="11"/>
  <c r="G46" i="11" s="1"/>
  <c r="P20" i="13" l="1"/>
  <c r="G20" i="13"/>
  <c r="P20" i="12"/>
  <c r="G20" i="12"/>
  <c r="P20" i="11"/>
  <c r="G20" i="11"/>
  <c r="P25" i="13"/>
  <c r="P8" i="13" l="1"/>
  <c r="P8" i="12"/>
  <c r="P8" i="11"/>
  <c r="G8" i="11"/>
  <c r="P7" i="11" l="1"/>
  <c r="P47" i="13" l="1"/>
  <c r="G47" i="13"/>
  <c r="P47" i="12"/>
  <c r="G47" i="12"/>
  <c r="D47" i="12"/>
  <c r="P47" i="11"/>
  <c r="G47" i="11"/>
  <c r="D47" i="11"/>
  <c r="P27" i="13" l="1"/>
  <c r="G27" i="13"/>
  <c r="P27" i="12"/>
  <c r="G27" i="12"/>
  <c r="P27" i="11"/>
  <c r="G27" i="11"/>
  <c r="P49" i="13" l="1"/>
  <c r="G49" i="13"/>
  <c r="P49" i="12"/>
  <c r="G49" i="12"/>
  <c r="P49" i="11"/>
  <c r="G49" i="11"/>
  <c r="P16" i="13" l="1"/>
  <c r="G16" i="13"/>
  <c r="P16" i="12"/>
  <c r="G16" i="12"/>
  <c r="G17" i="12"/>
  <c r="P16" i="11"/>
  <c r="G16" i="11"/>
  <c r="P45" i="13" l="1"/>
  <c r="P45" i="12"/>
  <c r="P45" i="11"/>
  <c r="G51" i="27"/>
  <c r="F51" i="18"/>
  <c r="G51" i="17"/>
  <c r="E51" i="16"/>
  <c r="P51" i="13"/>
  <c r="G51" i="13"/>
  <c r="P51" i="12"/>
  <c r="G51" i="12"/>
  <c r="G51" i="11"/>
  <c r="P24" i="13" l="1"/>
  <c r="G24" i="13"/>
  <c r="P24" i="12"/>
  <c r="G24" i="12"/>
  <c r="P24" i="11"/>
  <c r="G24" i="11"/>
  <c r="P18" i="13"/>
  <c r="G18" i="13"/>
  <c r="P18" i="12"/>
  <c r="G18" i="12"/>
  <c r="P18" i="11"/>
  <c r="G18" i="11"/>
  <c r="P33" i="13"/>
  <c r="P33" i="12"/>
  <c r="P33" i="11"/>
  <c r="P29" i="11" l="1"/>
  <c r="G29" i="11"/>
  <c r="P15" i="13"/>
  <c r="G15" i="13"/>
  <c r="P15" i="12"/>
  <c r="G15" i="12"/>
  <c r="P15" i="11"/>
  <c r="G15" i="11"/>
  <c r="P22" i="13" l="1"/>
  <c r="P22" i="12"/>
  <c r="P22" i="11"/>
  <c r="P13" i="11" l="1"/>
  <c r="P31" i="13" l="1"/>
  <c r="G31" i="13"/>
  <c r="P31" i="12"/>
  <c r="G31" i="12"/>
  <c r="P31" i="11"/>
  <c r="F31" i="11"/>
  <c r="G31" i="11" s="1"/>
  <c r="P10" i="13" l="1"/>
  <c r="P10" i="12"/>
  <c r="P10" i="11"/>
  <c r="P34" i="13" l="1"/>
  <c r="G34" i="13"/>
  <c r="P34" i="12"/>
  <c r="G34" i="12"/>
  <c r="P34" i="11"/>
  <c r="G34" i="11"/>
  <c r="P5" i="13"/>
  <c r="P5" i="12"/>
  <c r="P5" i="11"/>
  <c r="P39" i="13"/>
  <c r="P39" i="12"/>
  <c r="P39" i="11"/>
  <c r="P30" i="13"/>
  <c r="G30" i="13"/>
  <c r="P30" i="12"/>
  <c r="G30" i="12"/>
  <c r="P30" i="11"/>
  <c r="G30" i="11"/>
  <c r="P40" i="13"/>
  <c r="P40" i="12"/>
  <c r="P40" i="11"/>
  <c r="C51" i="30"/>
  <c r="P42" i="13"/>
  <c r="G42" i="13"/>
  <c r="P42" i="12"/>
  <c r="G42" i="12"/>
  <c r="P42" i="11"/>
  <c r="G42" i="11"/>
  <c r="P23" i="13" l="1"/>
  <c r="G23" i="13"/>
  <c r="P23" i="12"/>
  <c r="G23" i="12"/>
  <c r="P23" i="11"/>
  <c r="G23" i="11"/>
  <c r="G36" i="13" l="1"/>
  <c r="G36" i="12"/>
  <c r="G36" i="11"/>
  <c r="P37" i="13" l="1"/>
  <c r="G37" i="13"/>
  <c r="P37" i="12"/>
  <c r="G37" i="12"/>
  <c r="P37" i="11"/>
  <c r="G37" i="11"/>
  <c r="P43" i="13" l="1"/>
  <c r="G43" i="13"/>
  <c r="P43" i="12"/>
  <c r="G43" i="12"/>
  <c r="P43" i="11"/>
  <c r="G43" i="11"/>
  <c r="P52" i="32"/>
  <c r="O52" i="32"/>
  <c r="N52" i="32"/>
  <c r="G52" i="32"/>
  <c r="F52" i="32"/>
  <c r="E52" i="32"/>
  <c r="D52" i="32"/>
  <c r="C52" i="32"/>
  <c r="B52" i="32"/>
  <c r="C24" i="29"/>
  <c r="C51" i="29" s="1"/>
  <c r="E53" i="28"/>
  <c r="D53" i="28"/>
  <c r="G52" i="27"/>
  <c r="F52" i="27"/>
  <c r="E52" i="27"/>
  <c r="G53" i="26"/>
  <c r="F53" i="26"/>
  <c r="E53" i="26"/>
  <c r="G52" i="25"/>
  <c r="F52" i="25"/>
  <c r="E52" i="25"/>
  <c r="G52" i="21"/>
  <c r="F52" i="21"/>
  <c r="E52" i="21"/>
  <c r="G52" i="20"/>
  <c r="F52" i="20"/>
  <c r="E52" i="20"/>
  <c r="G52" i="19"/>
  <c r="F52" i="19"/>
  <c r="E52" i="19"/>
  <c r="G52" i="18"/>
  <c r="F52" i="18"/>
  <c r="E52" i="18"/>
  <c r="F52" i="17"/>
  <c r="E52" i="17"/>
  <c r="G33" i="17"/>
  <c r="G22" i="17"/>
  <c r="D52" i="16"/>
  <c r="E33" i="16"/>
  <c r="E52" i="16" s="1"/>
  <c r="E52" i="15"/>
  <c r="D52" i="15"/>
  <c r="F52" i="14"/>
  <c r="E52" i="14"/>
  <c r="G22" i="14"/>
  <c r="G52" i="14" s="1"/>
  <c r="F52" i="13"/>
  <c r="G50" i="13"/>
  <c r="G48" i="13"/>
  <c r="G45" i="13"/>
  <c r="G44" i="13"/>
  <c r="G41" i="13"/>
  <c r="G40" i="13"/>
  <c r="G39" i="13"/>
  <c r="G38" i="13"/>
  <c r="G35" i="13"/>
  <c r="G33" i="13"/>
  <c r="G29" i="13"/>
  <c r="G25" i="13"/>
  <c r="G22" i="13"/>
  <c r="E21" i="13"/>
  <c r="G21" i="13" s="1"/>
  <c r="G19" i="13"/>
  <c r="G17" i="13"/>
  <c r="G14" i="13"/>
  <c r="G13" i="13"/>
  <c r="G12" i="13"/>
  <c r="G11" i="13"/>
  <c r="G10" i="13"/>
  <c r="G9" i="13"/>
  <c r="G8" i="13"/>
  <c r="G7" i="13"/>
  <c r="G6" i="13"/>
  <c r="G5" i="13"/>
  <c r="F52" i="12"/>
  <c r="G50" i="12"/>
  <c r="G48" i="12"/>
  <c r="G45" i="12"/>
  <c r="G44" i="12"/>
  <c r="G41" i="12"/>
  <c r="G40" i="12"/>
  <c r="G39" i="12"/>
  <c r="G38" i="12"/>
  <c r="G35" i="12"/>
  <c r="G33" i="12"/>
  <c r="G29" i="12"/>
  <c r="G25" i="12"/>
  <c r="G22" i="12"/>
  <c r="E21" i="12"/>
  <c r="G21" i="12" s="1"/>
  <c r="G19" i="12"/>
  <c r="G14" i="12"/>
  <c r="G13" i="12"/>
  <c r="G12" i="12"/>
  <c r="G11" i="12"/>
  <c r="G10" i="12"/>
  <c r="G9" i="12"/>
  <c r="G8" i="12"/>
  <c r="G7" i="12"/>
  <c r="G6" i="12"/>
  <c r="G5" i="12"/>
  <c r="F52" i="11"/>
  <c r="G50" i="11"/>
  <c r="G48" i="11"/>
  <c r="G45" i="11"/>
  <c r="G44" i="11"/>
  <c r="G41" i="11"/>
  <c r="G40" i="11"/>
  <c r="G39" i="11"/>
  <c r="G38" i="11"/>
  <c r="G35" i="11"/>
  <c r="G33" i="11"/>
  <c r="G25" i="11"/>
  <c r="G22" i="11"/>
  <c r="E21" i="11"/>
  <c r="E52" i="11" s="1"/>
  <c r="G19" i="11"/>
  <c r="G17" i="11"/>
  <c r="G14" i="11"/>
  <c r="G13" i="11"/>
  <c r="G12" i="11"/>
  <c r="G11" i="11"/>
  <c r="G10" i="11"/>
  <c r="G9" i="11"/>
  <c r="G7" i="11"/>
  <c r="G6" i="11"/>
  <c r="G5" i="11"/>
  <c r="G21" i="11" l="1"/>
  <c r="G52" i="11" s="1"/>
  <c r="G52" i="12"/>
  <c r="G52" i="17"/>
  <c r="G52" i="13"/>
  <c r="E52" i="13"/>
  <c r="E52" i="12"/>
  <c r="D45" i="11"/>
  <c r="P19" i="13" l="1"/>
  <c r="D19" i="13"/>
  <c r="P19" i="12"/>
  <c r="D19" i="12"/>
  <c r="P19" i="11"/>
  <c r="D19" i="11"/>
  <c r="P50" i="13" l="1"/>
  <c r="P9" i="13" l="1"/>
  <c r="P9" i="12"/>
  <c r="P9" i="11"/>
  <c r="B51" i="31"/>
  <c r="F51" i="30" l="1"/>
  <c r="B51" i="30"/>
  <c r="F51" i="29" l="1"/>
  <c r="B51" i="29"/>
  <c r="K53" i="28" l="1"/>
  <c r="J53" i="28"/>
  <c r="C53" i="28"/>
  <c r="B53" i="28"/>
  <c r="P52" i="27"/>
  <c r="O52" i="27"/>
  <c r="N52" i="27"/>
  <c r="D52" i="27"/>
  <c r="C52" i="27"/>
  <c r="B52" i="27"/>
  <c r="P53" i="26"/>
  <c r="O53" i="26"/>
  <c r="N53" i="26"/>
  <c r="D53" i="26"/>
  <c r="C53" i="26"/>
  <c r="B53" i="26"/>
  <c r="P52" i="25"/>
  <c r="O52" i="25"/>
  <c r="N52" i="25"/>
  <c r="D52" i="25"/>
  <c r="C52" i="25"/>
  <c r="B52" i="25"/>
  <c r="P52" i="21" l="1"/>
  <c r="O52" i="21"/>
  <c r="N52" i="21"/>
  <c r="D52" i="21"/>
  <c r="C52" i="21"/>
  <c r="B52" i="21"/>
  <c r="P52" i="20"/>
  <c r="O52" i="20"/>
  <c r="N52" i="20"/>
  <c r="D52" i="20"/>
  <c r="C52" i="20"/>
  <c r="B52" i="20"/>
  <c r="P52" i="19"/>
  <c r="O52" i="19"/>
  <c r="N52" i="19"/>
  <c r="D52" i="19"/>
  <c r="C52" i="19"/>
  <c r="B52" i="19"/>
  <c r="P52" i="18"/>
  <c r="O52" i="18"/>
  <c r="N52" i="18"/>
  <c r="D52" i="18"/>
  <c r="C52" i="18"/>
  <c r="B52" i="18"/>
  <c r="P52" i="17"/>
  <c r="O52" i="17"/>
  <c r="N52" i="17"/>
  <c r="D52" i="17"/>
  <c r="C52" i="17"/>
  <c r="B52" i="17"/>
  <c r="K52" i="16"/>
  <c r="J52" i="16"/>
  <c r="C52" i="16"/>
  <c r="B52" i="16"/>
  <c r="K52" i="15"/>
  <c r="J52" i="15"/>
  <c r="C52" i="15"/>
  <c r="B52" i="15"/>
  <c r="P52" i="14"/>
  <c r="O52" i="14"/>
  <c r="N52" i="14"/>
  <c r="D52" i="14"/>
  <c r="C52" i="14"/>
  <c r="B52" i="14"/>
  <c r="O52" i="13"/>
  <c r="N52" i="13"/>
  <c r="D51" i="13"/>
  <c r="D50" i="13"/>
  <c r="D49" i="13"/>
  <c r="P48" i="13"/>
  <c r="C48" i="13"/>
  <c r="B48" i="13"/>
  <c r="D48" i="13" s="1"/>
  <c r="B46" i="13"/>
  <c r="D46" i="13" s="1"/>
  <c r="D45" i="13"/>
  <c r="P44" i="13"/>
  <c r="D44" i="13"/>
  <c r="B43" i="13"/>
  <c r="D43" i="13" s="1"/>
  <c r="P41" i="13"/>
  <c r="D41" i="13"/>
  <c r="D40" i="13"/>
  <c r="D39" i="13"/>
  <c r="P38" i="13"/>
  <c r="D38" i="13"/>
  <c r="D37" i="13"/>
  <c r="D36" i="13"/>
  <c r="P35" i="13"/>
  <c r="D35" i="13"/>
  <c r="D34" i="13"/>
  <c r="D32" i="13"/>
  <c r="D31" i="13"/>
  <c r="D30" i="13"/>
  <c r="P29" i="13"/>
  <c r="D29" i="13"/>
  <c r="D28" i="13"/>
  <c r="D27" i="13"/>
  <c r="B26" i="13"/>
  <c r="D26" i="13" s="1"/>
  <c r="D25" i="13"/>
  <c r="D24" i="13"/>
  <c r="D23" i="13"/>
  <c r="D22" i="13"/>
  <c r="P21" i="13"/>
  <c r="D21" i="13"/>
  <c r="D20" i="13"/>
  <c r="C18" i="13"/>
  <c r="C52" i="13" s="1"/>
  <c r="P17" i="13"/>
  <c r="D17" i="13"/>
  <c r="D16" i="13"/>
  <c r="B15" i="13"/>
  <c r="P14" i="13"/>
  <c r="D14" i="13"/>
  <c r="P13" i="13"/>
  <c r="D13" i="13"/>
  <c r="P12" i="13"/>
  <c r="D12" i="13"/>
  <c r="P11" i="13"/>
  <c r="D11" i="13"/>
  <c r="D10" i="13"/>
  <c r="D9" i="13"/>
  <c r="D8" i="13"/>
  <c r="P7" i="13"/>
  <c r="D7" i="13"/>
  <c r="P6" i="13"/>
  <c r="D6" i="13"/>
  <c r="D5" i="13"/>
  <c r="B52" i="13" l="1"/>
  <c r="D18" i="13"/>
  <c r="P52" i="13"/>
  <c r="D15" i="13"/>
  <c r="D52" i="13" s="1"/>
  <c r="O52" i="12" l="1"/>
  <c r="N52" i="12"/>
  <c r="C52" i="12"/>
  <c r="D51" i="12"/>
  <c r="P50" i="12"/>
  <c r="D50" i="12"/>
  <c r="D49" i="12"/>
  <c r="P48" i="12"/>
  <c r="D48" i="12"/>
  <c r="B46" i="12"/>
  <c r="D46" i="12" s="1"/>
  <c r="D45" i="12"/>
  <c r="P44" i="12"/>
  <c r="D44" i="12"/>
  <c r="D43" i="12"/>
  <c r="D42" i="12"/>
  <c r="P41" i="12"/>
  <c r="D41" i="12"/>
  <c r="D40" i="12"/>
  <c r="D39" i="12"/>
  <c r="P38" i="12"/>
  <c r="D38" i="12"/>
  <c r="D37" i="12"/>
  <c r="D36" i="12"/>
  <c r="P35" i="12"/>
  <c r="D35" i="12"/>
  <c r="D34" i="12"/>
  <c r="D33" i="12"/>
  <c r="D32" i="12"/>
  <c r="D31" i="12"/>
  <c r="D30" i="12"/>
  <c r="P29" i="12"/>
  <c r="D29" i="12"/>
  <c r="D28" i="12"/>
  <c r="D27" i="12"/>
  <c r="B26" i="12"/>
  <c r="D26" i="12" s="1"/>
  <c r="P25" i="12"/>
  <c r="D25" i="12"/>
  <c r="D24" i="12"/>
  <c r="D23" i="12"/>
  <c r="D22" i="12"/>
  <c r="P21" i="12"/>
  <c r="D21" i="12"/>
  <c r="D20" i="12"/>
  <c r="D18" i="12"/>
  <c r="P17" i="12"/>
  <c r="D17" i="12"/>
  <c r="D16" i="12"/>
  <c r="D15" i="12"/>
  <c r="P14" i="12"/>
  <c r="D14" i="12"/>
  <c r="P13" i="12"/>
  <c r="D13" i="12"/>
  <c r="P12" i="12"/>
  <c r="D12" i="12"/>
  <c r="P11" i="12"/>
  <c r="D11" i="12"/>
  <c r="D10" i="12"/>
  <c r="D9" i="12"/>
  <c r="D8" i="12"/>
  <c r="P7" i="12"/>
  <c r="D7" i="12"/>
  <c r="P6" i="12"/>
  <c r="D6" i="12"/>
  <c r="D5" i="12"/>
  <c r="P52" i="12" l="1"/>
  <c r="D52" i="12"/>
  <c r="B52" i="12"/>
  <c r="O52" i="11" l="1"/>
  <c r="N52" i="11"/>
  <c r="C52" i="11"/>
  <c r="B52" i="11"/>
  <c r="P51" i="11"/>
  <c r="D51" i="11"/>
  <c r="P50" i="11"/>
  <c r="D50" i="11"/>
  <c r="D49" i="11"/>
  <c r="P48" i="11"/>
  <c r="D48" i="11"/>
  <c r="D46" i="11"/>
  <c r="P44" i="11"/>
  <c r="D44" i="11"/>
  <c r="D43" i="11"/>
  <c r="P41" i="11"/>
  <c r="D41" i="11"/>
  <c r="D40" i="11"/>
  <c r="D39" i="11"/>
  <c r="P38" i="11"/>
  <c r="D38" i="11"/>
  <c r="D37" i="11"/>
  <c r="D36" i="11"/>
  <c r="P35" i="11"/>
  <c r="D35" i="11"/>
  <c r="D34" i="11"/>
  <c r="D33" i="11"/>
  <c r="D32" i="11"/>
  <c r="D31" i="11"/>
  <c r="D30" i="11"/>
  <c r="D29" i="11"/>
  <c r="D28" i="11"/>
  <c r="D27" i="11"/>
  <c r="D26" i="11"/>
  <c r="P25" i="11"/>
  <c r="D25" i="11"/>
  <c r="D24" i="11"/>
  <c r="D23" i="11"/>
  <c r="D22" i="11"/>
  <c r="P21" i="11"/>
  <c r="D21" i="11"/>
  <c r="D20" i="11"/>
  <c r="D18" i="11"/>
  <c r="P17" i="11"/>
  <c r="D17" i="11"/>
  <c r="D16" i="11"/>
  <c r="D15" i="11"/>
  <c r="P14" i="11"/>
  <c r="D14" i="11"/>
  <c r="D13" i="11"/>
  <c r="P12" i="11"/>
  <c r="D12" i="11"/>
  <c r="P11" i="11"/>
  <c r="D11" i="11"/>
  <c r="D10" i="11"/>
  <c r="D9" i="11"/>
  <c r="D8" i="11"/>
  <c r="D7" i="11"/>
  <c r="P6" i="11"/>
  <c r="D6" i="11"/>
  <c r="D5" i="11"/>
  <c r="D52" i="11" l="1"/>
  <c r="P52" i="11"/>
</calcChain>
</file>

<file path=xl/sharedStrings.xml><?xml version="1.0" encoding="utf-8"?>
<sst xmlns="http://schemas.openxmlformats.org/spreadsheetml/2006/main" count="1339" uniqueCount="250">
  <si>
    <t>都道府県名</t>
  </si>
  <si>
    <t>令和3年度</t>
    <rPh sb="0" eb="2">
      <t>レイワ</t>
    </rPh>
    <phoneticPr fontId="5"/>
  </si>
  <si>
    <t>令和4年度</t>
    <rPh sb="0" eb="2">
      <t>レイワ</t>
    </rPh>
    <phoneticPr fontId="5"/>
  </si>
  <si>
    <t>工事費</t>
  </si>
  <si>
    <t>その他</t>
  </si>
  <si>
    <t>合　計</t>
  </si>
  <si>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</si>
  <si>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</si>
  <si>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</si>
  <si>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</si>
  <si>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</si>
  <si>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</si>
  <si>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</si>
  <si>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</si>
  <si>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</si>
  <si>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</si>
  <si>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</si>
  <si>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</si>
  <si>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</si>
  <si>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</si>
  <si>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</si>
  <si>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</si>
  <si>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</si>
  <si>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</si>
  <si>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</si>
  <si>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</si>
  <si>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</si>
  <si>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</si>
  <si>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</si>
  <si>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</si>
  <si>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</si>
  <si>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</si>
  <si>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</si>
  <si>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</si>
  <si>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</si>
  <si>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</si>
  <si>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</si>
  <si>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</si>
  <si>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</si>
  <si>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</si>
  <si>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</si>
  <si>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</si>
  <si>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</si>
  <si>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</si>
  <si>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</si>
  <si>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</si>
  <si>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</si>
  <si>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</si>
  <si>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</si>
  <si>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</si>
  <si>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</si>
  <si>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</si>
  <si>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</si>
  <si>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合　　計</t>
  </si>
  <si>
    <t>令和3年度</t>
    <rPh sb="0" eb="2">
      <t>レイワ</t>
    </rPh>
    <rPh sb="3" eb="5">
      <t>ネンド</t>
    </rPh>
    <phoneticPr fontId="5"/>
  </si>
  <si>
    <t>令和4年度</t>
    <rPh sb="0" eb="2">
      <t>レイワ</t>
    </rPh>
    <rPh sb="3" eb="5">
      <t>ネンド</t>
    </rPh>
    <phoneticPr fontId="5"/>
  </si>
  <si>
    <t>令和3年度</t>
    <rPh sb="0" eb="1">
      <t>レイ</t>
    </rPh>
    <rPh sb="1" eb="2">
      <t>カズ</t>
    </rPh>
    <rPh sb="3" eb="5">
      <t>ネンド</t>
    </rPh>
    <phoneticPr fontId="5"/>
  </si>
  <si>
    <t>合　計</t>
    <phoneticPr fontId="5"/>
  </si>
  <si>
    <t>北 海 道</t>
    <phoneticPr fontId="5"/>
  </si>
  <si>
    <t>青　　森</t>
    <phoneticPr fontId="5"/>
  </si>
  <si>
    <t>岩　　手</t>
    <phoneticPr fontId="5"/>
  </si>
  <si>
    <t>宮　　城</t>
    <phoneticPr fontId="5"/>
  </si>
  <si>
    <t>秋　　田</t>
    <phoneticPr fontId="5"/>
  </si>
  <si>
    <t>山　　形</t>
    <phoneticPr fontId="5"/>
  </si>
  <si>
    <t>福　　島</t>
    <phoneticPr fontId="5"/>
  </si>
  <si>
    <t>茨　　城</t>
    <phoneticPr fontId="5"/>
  </si>
  <si>
    <t>栃　　木</t>
    <phoneticPr fontId="5"/>
  </si>
  <si>
    <t>群　　馬</t>
    <phoneticPr fontId="5"/>
  </si>
  <si>
    <t>埼　　玉</t>
    <phoneticPr fontId="5"/>
  </si>
  <si>
    <t>千　　葉</t>
    <phoneticPr fontId="5"/>
  </si>
  <si>
    <t>東　　京</t>
    <phoneticPr fontId="5"/>
  </si>
  <si>
    <t>神 奈 川</t>
    <phoneticPr fontId="5"/>
  </si>
  <si>
    <t>新　　潟</t>
    <phoneticPr fontId="5"/>
  </si>
  <si>
    <t>富　　山</t>
    <phoneticPr fontId="5"/>
  </si>
  <si>
    <t>石　　川</t>
    <phoneticPr fontId="5"/>
  </si>
  <si>
    <t>福　　井</t>
    <phoneticPr fontId="5"/>
  </si>
  <si>
    <t>山　　梨</t>
    <phoneticPr fontId="5"/>
  </si>
  <si>
    <t>長　　野</t>
    <phoneticPr fontId="5"/>
  </si>
  <si>
    <t>岐　　阜</t>
    <phoneticPr fontId="5"/>
  </si>
  <si>
    <t>静　　岡</t>
    <phoneticPr fontId="5"/>
  </si>
  <si>
    <t>愛　　知</t>
    <phoneticPr fontId="5"/>
  </si>
  <si>
    <t>三　　重</t>
    <phoneticPr fontId="5"/>
  </si>
  <si>
    <t>滋　　賀</t>
    <phoneticPr fontId="5"/>
  </si>
  <si>
    <t>京　　都</t>
    <phoneticPr fontId="5"/>
  </si>
  <si>
    <t>大　　阪</t>
    <phoneticPr fontId="5"/>
  </si>
  <si>
    <t>兵　　庫</t>
    <phoneticPr fontId="5"/>
  </si>
  <si>
    <t>奈　　良</t>
    <phoneticPr fontId="5"/>
  </si>
  <si>
    <t>和 歌 山</t>
    <phoneticPr fontId="5"/>
  </si>
  <si>
    <t>鳥　　取</t>
    <phoneticPr fontId="5"/>
  </si>
  <si>
    <t>島　　根</t>
    <phoneticPr fontId="5"/>
  </si>
  <si>
    <t>岡　　山</t>
    <phoneticPr fontId="5"/>
  </si>
  <si>
    <t>広　　島</t>
    <phoneticPr fontId="5"/>
  </si>
  <si>
    <t>山　　口</t>
    <phoneticPr fontId="5"/>
  </si>
  <si>
    <t>徳　　島</t>
    <phoneticPr fontId="5"/>
  </si>
  <si>
    <t>香　　川</t>
    <phoneticPr fontId="5"/>
  </si>
  <si>
    <t>愛　　媛</t>
    <phoneticPr fontId="5"/>
  </si>
  <si>
    <t>高　　知</t>
    <phoneticPr fontId="5"/>
  </si>
  <si>
    <t>福　　岡</t>
    <phoneticPr fontId="5"/>
  </si>
  <si>
    <t>佐　　賀</t>
    <phoneticPr fontId="5"/>
  </si>
  <si>
    <t>長　　崎</t>
    <phoneticPr fontId="5"/>
  </si>
  <si>
    <t>熊　　本</t>
    <phoneticPr fontId="5"/>
  </si>
  <si>
    <t>大　　分</t>
    <phoneticPr fontId="5"/>
  </si>
  <si>
    <t>宮　　崎</t>
    <phoneticPr fontId="5"/>
  </si>
  <si>
    <t>鹿 児 島</t>
    <phoneticPr fontId="5"/>
  </si>
  <si>
    <t>沖　　縄</t>
    <phoneticPr fontId="5"/>
  </si>
  <si>
    <t>合　　計</t>
    <phoneticPr fontId="5"/>
  </si>
  <si>
    <t>９－１－１　年度別都道府県別通常砂防事業投資額</t>
    <rPh sb="6" eb="9">
      <t>ネンドベツ</t>
    </rPh>
    <rPh sb="9" eb="13">
      <t>トドウフケン</t>
    </rPh>
    <rPh sb="13" eb="14">
      <t>ベツ</t>
    </rPh>
    <rPh sb="14" eb="16">
      <t>ツウジョウ</t>
    </rPh>
    <rPh sb="16" eb="18">
      <t>サボウ</t>
    </rPh>
    <rPh sb="18" eb="20">
      <t>ジギョウ</t>
    </rPh>
    <rPh sb="20" eb="23">
      <t>トウシガク</t>
    </rPh>
    <phoneticPr fontId="5"/>
  </si>
  <si>
    <t>（単位：千円）</t>
    <rPh sb="1" eb="3">
      <t>タンイ</t>
    </rPh>
    <rPh sb="4" eb="6">
      <t>センエン</t>
    </rPh>
    <phoneticPr fontId="8"/>
  </si>
  <si>
    <t>都道府県名</t>
    <rPh sb="0" eb="5">
      <t>トドウフケンメイ</t>
    </rPh>
    <phoneticPr fontId="8"/>
  </si>
  <si>
    <t>令和3年度</t>
    <rPh sb="0" eb="1">
      <t>レイ</t>
    </rPh>
    <rPh sb="1" eb="2">
      <t>カズ</t>
    </rPh>
    <rPh sb="3" eb="5">
      <t>ネンド</t>
    </rPh>
    <phoneticPr fontId="8"/>
  </si>
  <si>
    <t>令和4年度</t>
    <rPh sb="0" eb="1">
      <t>レイ</t>
    </rPh>
    <rPh sb="1" eb="2">
      <t>カズ</t>
    </rPh>
    <rPh sb="3" eb="5">
      <t>ネンド</t>
    </rPh>
    <phoneticPr fontId="8"/>
  </si>
  <si>
    <t>社会資本整備
総合交付金</t>
    <rPh sb="7" eb="12">
      <t>ソウゴウコウフキン</t>
    </rPh>
    <phoneticPr fontId="8"/>
  </si>
  <si>
    <t>沖縄公共振興
投資交付金</t>
    <rPh sb="0" eb="2">
      <t>オキナワ</t>
    </rPh>
    <rPh sb="2" eb="4">
      <t>コウキョウ</t>
    </rPh>
    <rPh sb="4" eb="6">
      <t>シンコウ</t>
    </rPh>
    <rPh sb="7" eb="9">
      <t>トウシ</t>
    </rPh>
    <rPh sb="9" eb="12">
      <t>コウフキン</t>
    </rPh>
    <phoneticPr fontId="8"/>
  </si>
  <si>
    <t>防災・安全
交付金</t>
    <rPh sb="6" eb="9">
      <t>コウフキン</t>
    </rPh>
    <phoneticPr fontId="8"/>
  </si>
  <si>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</si>
  <si>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</si>
  <si>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</si>
  <si>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</si>
  <si>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</si>
  <si>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</si>
  <si>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</si>
  <si>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</si>
  <si>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</si>
  <si>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</si>
  <si>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</si>
  <si>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</si>
  <si>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</si>
  <si>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</si>
  <si>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</si>
  <si>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</si>
  <si>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</si>
  <si>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</si>
  <si>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</si>
  <si>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</si>
  <si>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</si>
  <si>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</si>
  <si>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</si>
  <si>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</si>
  <si>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</si>
  <si>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</si>
  <si>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</si>
  <si>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</si>
  <si>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</si>
  <si>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</si>
  <si>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</si>
  <si>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</si>
  <si>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</si>
  <si>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</si>
  <si>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</si>
  <si>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</si>
  <si>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</si>
  <si>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</si>
  <si>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</si>
  <si>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</si>
  <si>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</si>
  <si>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</si>
  <si>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</si>
  <si>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</si>
  <si>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</si>
  <si>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</si>
  <si>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合　　　　計</t>
    <rPh sb="0" eb="1">
      <t>ゴウ</t>
    </rPh>
    <rPh sb="5" eb="6">
      <t>ケイ</t>
    </rPh>
    <phoneticPr fontId="8"/>
  </si>
  <si>
    <t>注：　総合流域防災事業において実施する砂防事業は含まない。</t>
    <rPh sb="0" eb="1">
      <t>チュウ</t>
    </rPh>
    <rPh sb="3" eb="5">
      <t>ソウゴウ</t>
    </rPh>
    <rPh sb="5" eb="7">
      <t>リュウイキ</t>
    </rPh>
    <rPh sb="7" eb="9">
      <t>ボウサイ</t>
    </rPh>
    <rPh sb="9" eb="11">
      <t>ジギョウ</t>
    </rPh>
    <rPh sb="15" eb="17">
      <t>ジッシ</t>
    </rPh>
    <rPh sb="19" eb="21">
      <t>サボウ</t>
    </rPh>
    <rPh sb="21" eb="23">
      <t>ジギョウ</t>
    </rPh>
    <rPh sb="24" eb="25">
      <t>フク</t>
    </rPh>
    <phoneticPr fontId="8"/>
  </si>
  <si>
    <t>９－１－２　年度別都道府県別火山砂防事業投資額</t>
    <rPh sb="6" eb="9">
      <t>ネンドベツ</t>
    </rPh>
    <rPh sb="9" eb="13">
      <t>トドウフケン</t>
    </rPh>
    <rPh sb="13" eb="14">
      <t>ベツ</t>
    </rPh>
    <rPh sb="14" eb="16">
      <t>カザン</t>
    </rPh>
    <rPh sb="16" eb="18">
      <t>サボウ</t>
    </rPh>
    <rPh sb="18" eb="20">
      <t>ジギョウ</t>
    </rPh>
    <rPh sb="20" eb="23">
      <t>トウシガク</t>
    </rPh>
    <phoneticPr fontId="5"/>
  </si>
  <si>
    <t>令和3年度</t>
    <rPh sb="0" eb="2">
      <t>レイワ</t>
    </rPh>
    <rPh sb="3" eb="5">
      <t>ネンド</t>
    </rPh>
    <phoneticPr fontId="8"/>
  </si>
  <si>
    <t>令和4年度</t>
    <rPh sb="0" eb="2">
      <t>レイワ</t>
    </rPh>
    <rPh sb="3" eb="5">
      <t>ネンド</t>
    </rPh>
    <phoneticPr fontId="8"/>
  </si>
  <si>
    <t>９－２－１　年度別都道府県別地すべり対策事業投資額</t>
    <rPh sb="6" eb="9">
      <t>ネンドベツ</t>
    </rPh>
    <rPh sb="9" eb="13">
      <t>トドウフケン</t>
    </rPh>
    <rPh sb="13" eb="14">
      <t>ベツ</t>
    </rPh>
    <rPh sb="14" eb="15">
      <t>ジ</t>
    </rPh>
    <rPh sb="18" eb="20">
      <t>タイサク</t>
    </rPh>
    <rPh sb="20" eb="22">
      <t>ジギョウ</t>
    </rPh>
    <rPh sb="22" eb="25">
      <t>トウシガク</t>
    </rPh>
    <phoneticPr fontId="5"/>
  </si>
  <si>
    <t>注：　総合流域対策事業において実施する地すべり対策事業は含まない。</t>
    <rPh sb="0" eb="1">
      <t>チュウ</t>
    </rPh>
    <rPh sb="3" eb="5">
      <t>ソウゴウ</t>
    </rPh>
    <rPh sb="5" eb="7">
      <t>リュウイキ</t>
    </rPh>
    <rPh sb="7" eb="9">
      <t>タイサク</t>
    </rPh>
    <rPh sb="9" eb="11">
      <t>ジギョウ</t>
    </rPh>
    <rPh sb="15" eb="17">
      <t>ジッシ</t>
    </rPh>
    <rPh sb="19" eb="20">
      <t>ジ</t>
    </rPh>
    <rPh sb="23" eb="25">
      <t>タイサク</t>
    </rPh>
    <rPh sb="25" eb="27">
      <t>ジギョウ</t>
    </rPh>
    <rPh sb="28" eb="29">
      <t>フク</t>
    </rPh>
    <phoneticPr fontId="8"/>
  </si>
  <si>
    <t>９－３－１　年度別都道府県別急傾斜地崩壊対策事業投資額</t>
    <rPh sb="6" eb="9">
      <t>ネンドベツ</t>
    </rPh>
    <rPh sb="9" eb="13">
      <t>トドウフケン</t>
    </rPh>
    <rPh sb="13" eb="14">
      <t>ベツ</t>
    </rPh>
    <rPh sb="14" eb="18">
      <t>キュウケイシャチ</t>
    </rPh>
    <rPh sb="18" eb="20">
      <t>ホウカイ</t>
    </rPh>
    <rPh sb="20" eb="22">
      <t>タイサク</t>
    </rPh>
    <rPh sb="22" eb="24">
      <t>ジギョウ</t>
    </rPh>
    <rPh sb="24" eb="27">
      <t>トウシガク</t>
    </rPh>
    <phoneticPr fontId="5"/>
  </si>
  <si>
    <t>注：　総合流域対策事業において実施する急傾斜地崩壊対策事業は含まない。</t>
    <rPh sb="0" eb="1">
      <t>チュウ</t>
    </rPh>
    <rPh sb="3" eb="5">
      <t>ソウゴウ</t>
    </rPh>
    <rPh sb="5" eb="7">
      <t>リュウイキ</t>
    </rPh>
    <rPh sb="7" eb="9">
      <t>タイサク</t>
    </rPh>
    <rPh sb="9" eb="11">
      <t>ジギョウ</t>
    </rPh>
    <rPh sb="15" eb="17">
      <t>ジッシ</t>
    </rPh>
    <rPh sb="19" eb="20">
      <t>キュウ</t>
    </rPh>
    <rPh sb="20" eb="23">
      <t>ケイシャチ</t>
    </rPh>
    <rPh sb="23" eb="25">
      <t>ホウカイ</t>
    </rPh>
    <rPh sb="25" eb="27">
      <t>タイサク</t>
    </rPh>
    <rPh sb="27" eb="29">
      <t>ジギョウ</t>
    </rPh>
    <rPh sb="30" eb="31">
      <t>フク</t>
    </rPh>
    <phoneticPr fontId="8"/>
  </si>
  <si>
    <t>９－４－１　年度別都道府県別総合流域防災事業投資額（砂防事業）</t>
    <rPh sb="6" eb="9">
      <t>ネンドベツ</t>
    </rPh>
    <rPh sb="9" eb="13">
      <t>トドウフケン</t>
    </rPh>
    <rPh sb="13" eb="14">
      <t>ベツ</t>
    </rPh>
    <rPh sb="14" eb="16">
      <t>ソウゴウ</t>
    </rPh>
    <rPh sb="16" eb="18">
      <t>リュウイキ</t>
    </rPh>
    <rPh sb="18" eb="20">
      <t>ボウサイ</t>
    </rPh>
    <rPh sb="20" eb="22">
      <t>ジギョウ</t>
    </rPh>
    <rPh sb="22" eb="25">
      <t>トウシガク</t>
    </rPh>
    <rPh sb="26" eb="28">
      <t>サボウ</t>
    </rPh>
    <rPh sb="28" eb="30">
      <t>ジギョウ</t>
    </rPh>
    <phoneticPr fontId="5"/>
  </si>
  <si>
    <t>９－４－２　年度別都道府県別総合流域防災事業投資額（地すべり対策事業）</t>
    <rPh sb="6" eb="9">
      <t>ネンドベツ</t>
    </rPh>
    <rPh sb="9" eb="13">
      <t>トドウフケン</t>
    </rPh>
    <rPh sb="13" eb="14">
      <t>ベツ</t>
    </rPh>
    <rPh sb="14" eb="16">
      <t>ソウゴウ</t>
    </rPh>
    <rPh sb="16" eb="18">
      <t>リュウイキ</t>
    </rPh>
    <rPh sb="18" eb="20">
      <t>ボウサイ</t>
    </rPh>
    <rPh sb="20" eb="22">
      <t>ジギョウ</t>
    </rPh>
    <rPh sb="22" eb="25">
      <t>トウシガク</t>
    </rPh>
    <rPh sb="26" eb="27">
      <t>ジ</t>
    </rPh>
    <rPh sb="30" eb="32">
      <t>タイサク</t>
    </rPh>
    <rPh sb="32" eb="34">
      <t>ジギョウ</t>
    </rPh>
    <phoneticPr fontId="5"/>
  </si>
  <si>
    <t>９－４－３　年度別都道府県別総合流域防災事業投資額（急傾斜地崩壊対策事業）</t>
    <rPh sb="6" eb="9">
      <t>ネンドベツ</t>
    </rPh>
    <rPh sb="9" eb="13">
      <t>トドウフケン</t>
    </rPh>
    <rPh sb="13" eb="14">
      <t>ベツ</t>
    </rPh>
    <rPh sb="14" eb="16">
      <t>ソウゴウ</t>
    </rPh>
    <rPh sb="16" eb="18">
      <t>リュウイキ</t>
    </rPh>
    <rPh sb="18" eb="20">
      <t>ボウサイ</t>
    </rPh>
    <rPh sb="20" eb="22">
      <t>ジギョウ</t>
    </rPh>
    <rPh sb="22" eb="25">
      <t>トウシガク</t>
    </rPh>
    <rPh sb="26" eb="30">
      <t>キュウケイシャチ</t>
    </rPh>
    <rPh sb="30" eb="32">
      <t>ホウカイ</t>
    </rPh>
    <rPh sb="32" eb="34">
      <t>タイサク</t>
    </rPh>
    <rPh sb="34" eb="36">
      <t>ジギョウ</t>
    </rPh>
    <phoneticPr fontId="5"/>
  </si>
  <si>
    <t>令和3年度</t>
    <rPh sb="0" eb="2">
      <t>レイワ</t>
    </rPh>
    <rPh sb="3" eb="5">
      <t>ネンド</t>
    </rPh>
    <rPh sb="4" eb="5">
      <t>ド</t>
    </rPh>
    <phoneticPr fontId="8"/>
  </si>
  <si>
    <t>令和4年度</t>
    <rPh sb="0" eb="2">
      <t>レイワ</t>
    </rPh>
    <rPh sb="3" eb="5">
      <t>ネンド</t>
    </rPh>
    <rPh sb="4" eb="5">
      <t>ド</t>
    </rPh>
    <phoneticPr fontId="8"/>
  </si>
  <si>
    <t>９－４－４　年度別都道府県別総合流域防災事業投資額（雪崩対策事業）</t>
    <rPh sb="6" eb="9">
      <t>ネンドベツ</t>
    </rPh>
    <rPh sb="9" eb="13">
      <t>トドウフケン</t>
    </rPh>
    <rPh sb="13" eb="14">
      <t>ベツ</t>
    </rPh>
    <rPh sb="14" eb="16">
      <t>ソウゴウ</t>
    </rPh>
    <rPh sb="16" eb="18">
      <t>リュウイキ</t>
    </rPh>
    <rPh sb="18" eb="20">
      <t>ボウサイ</t>
    </rPh>
    <rPh sb="20" eb="22">
      <t>ジギョウ</t>
    </rPh>
    <rPh sb="22" eb="25">
      <t>トウシガク</t>
    </rPh>
    <rPh sb="26" eb="28">
      <t>ナダレ</t>
    </rPh>
    <rPh sb="28" eb="30">
      <t>タイサク</t>
    </rPh>
    <rPh sb="30" eb="32">
      <t>ジギョウ</t>
    </rPh>
    <phoneticPr fontId="5"/>
  </si>
  <si>
    <t>９－４－８　年度別都道府県別総合流域防災事業投資額（基礎調査）</t>
    <rPh sb="6" eb="9">
      <t>ネンドベツ</t>
    </rPh>
    <rPh sb="9" eb="13">
      <t>トドウフケン</t>
    </rPh>
    <rPh sb="13" eb="14">
      <t>ベツ</t>
    </rPh>
    <rPh sb="14" eb="16">
      <t>ソウゴウ</t>
    </rPh>
    <rPh sb="16" eb="18">
      <t>リュウイキ</t>
    </rPh>
    <rPh sb="18" eb="20">
      <t>ボウサイ</t>
    </rPh>
    <rPh sb="20" eb="22">
      <t>ジギョウ</t>
    </rPh>
    <rPh sb="22" eb="25">
      <t>トウシガク</t>
    </rPh>
    <rPh sb="26" eb="28">
      <t>キソ</t>
    </rPh>
    <rPh sb="28" eb="30">
      <t>チョウサ</t>
    </rPh>
    <phoneticPr fontId="5"/>
  </si>
  <si>
    <t>９－６－１　年度別都道府県別緊急自然災害防止対策事業投資額</t>
    <rPh sb="6" eb="9">
      <t>ネンドベツ</t>
    </rPh>
    <rPh sb="9" eb="14">
      <t>トドウフケンベツ</t>
    </rPh>
    <rPh sb="14" eb="16">
      <t>キンキュウ</t>
    </rPh>
    <rPh sb="16" eb="18">
      <t>シゼン</t>
    </rPh>
    <rPh sb="18" eb="20">
      <t>サイガイ</t>
    </rPh>
    <rPh sb="20" eb="22">
      <t>ボウシ</t>
    </rPh>
    <rPh sb="22" eb="24">
      <t>タイサク</t>
    </rPh>
    <rPh sb="24" eb="26">
      <t>ジギョウ</t>
    </rPh>
    <rPh sb="26" eb="28">
      <t>トウシ</t>
    </rPh>
    <rPh sb="28" eb="29">
      <t>ガク</t>
    </rPh>
    <phoneticPr fontId="5"/>
  </si>
  <si>
    <t>９－６－２　年度別都道府県別緊急浚渫推進事業投資額</t>
    <rPh sb="14" eb="16">
      <t>キンキュウ</t>
    </rPh>
    <rPh sb="16" eb="18">
      <t>シュンセツ</t>
    </rPh>
    <rPh sb="18" eb="20">
      <t>スイシン</t>
    </rPh>
    <rPh sb="20" eb="22">
      <t>ジギョウ</t>
    </rPh>
    <rPh sb="22" eb="24">
      <t>トウシ</t>
    </rPh>
    <rPh sb="24" eb="25">
      <t>ガク</t>
    </rPh>
    <phoneticPr fontId="5"/>
  </si>
  <si>
    <t>９－６－３　年度別都道府県別公共施設等適正管理推進事業投資額</t>
    <rPh sb="14" eb="16">
      <t>コウキョウ</t>
    </rPh>
    <rPh sb="16" eb="18">
      <t>シセツ</t>
    </rPh>
    <rPh sb="18" eb="19">
      <t>ナド</t>
    </rPh>
    <rPh sb="19" eb="21">
      <t>テキセイ</t>
    </rPh>
    <rPh sb="21" eb="23">
      <t>カンリ</t>
    </rPh>
    <rPh sb="23" eb="25">
      <t>スイシン</t>
    </rPh>
    <rPh sb="25" eb="27">
      <t>ジギョウ</t>
    </rPh>
    <rPh sb="27" eb="29">
      <t>トウシ</t>
    </rPh>
    <rPh sb="29" eb="30">
      <t>ガク</t>
    </rPh>
    <phoneticPr fontId="5"/>
  </si>
  <si>
    <t>（単位：千円）</t>
    <phoneticPr fontId="1"/>
  </si>
  <si>
    <t>３－４－８　年度別都道府県別単独砂防事業投資額</t>
    <rPh sb="6" eb="9">
      <t>ネンドベツ</t>
    </rPh>
    <phoneticPr fontId="5"/>
  </si>
  <si>
    <t>４－３－４　年度別都道府県別単独地すべり対策事業投資額</t>
    <rPh sb="6" eb="9">
      <t>ネンドベツ</t>
    </rPh>
    <phoneticPr fontId="5"/>
  </si>
  <si>
    <t>令和5年度</t>
    <rPh sb="0" eb="2">
      <t>レイワ</t>
    </rPh>
    <phoneticPr fontId="5"/>
  </si>
  <si>
    <t>令和5年度</t>
    <rPh sb="0" eb="2">
      <t>レイワ</t>
    </rPh>
    <rPh sb="3" eb="5">
      <t>ネンド</t>
    </rPh>
    <phoneticPr fontId="5"/>
  </si>
  <si>
    <t>令和5年度</t>
    <rPh sb="0" eb="1">
      <t>レイ</t>
    </rPh>
    <rPh sb="1" eb="2">
      <t>カズ</t>
    </rPh>
    <rPh sb="3" eb="5">
      <t>ネンド</t>
    </rPh>
    <phoneticPr fontId="8"/>
  </si>
  <si>
    <t>令和5年度</t>
    <rPh sb="0" eb="2">
      <t>レイワ</t>
    </rPh>
    <rPh sb="3" eb="5">
      <t>ネンド</t>
    </rPh>
    <phoneticPr fontId="8"/>
  </si>
  <si>
    <t>令和5年度</t>
    <rPh sb="0" eb="2">
      <t>レイワ</t>
    </rPh>
    <rPh sb="3" eb="5">
      <t>ネンド</t>
    </rPh>
    <rPh sb="4" eb="5">
      <t>ド</t>
    </rPh>
    <phoneticPr fontId="8"/>
  </si>
  <si>
    <t>９－４－５　年度別都道府県別総合流域防災事業投資額（情報基盤整備事業）</t>
    <rPh sb="6" eb="9">
      <t>ネンドベツ</t>
    </rPh>
    <rPh sb="9" eb="13">
      <t>トドウフケン</t>
    </rPh>
    <rPh sb="13" eb="14">
      <t>ベツ</t>
    </rPh>
    <rPh sb="14" eb="16">
      <t>ソウゴウ</t>
    </rPh>
    <rPh sb="16" eb="18">
      <t>リュウイキ</t>
    </rPh>
    <rPh sb="18" eb="20">
      <t>ボウサイ</t>
    </rPh>
    <rPh sb="20" eb="22">
      <t>ジギョウ</t>
    </rPh>
    <rPh sb="22" eb="25">
      <t>トウシガク</t>
    </rPh>
    <rPh sb="26" eb="28">
      <t>ジョウホウ</t>
    </rPh>
    <rPh sb="28" eb="30">
      <t>キバン</t>
    </rPh>
    <rPh sb="30" eb="32">
      <t>セイビ</t>
    </rPh>
    <rPh sb="32" eb="34">
      <t>ジギョウ</t>
    </rPh>
    <phoneticPr fontId="5"/>
  </si>
  <si>
    <t>９－４－６　年度別都道府県別総合流域防災事業投資額（土砂災害情報相互通報システム整備事業）</t>
    <rPh sb="6" eb="9">
      <t>ネンドベツ</t>
    </rPh>
    <rPh sb="9" eb="13">
      <t>トドウフケン</t>
    </rPh>
    <rPh sb="13" eb="14">
      <t>ベツ</t>
    </rPh>
    <rPh sb="14" eb="16">
      <t>ソウゴウ</t>
    </rPh>
    <rPh sb="16" eb="18">
      <t>リュウイキ</t>
    </rPh>
    <rPh sb="18" eb="20">
      <t>ボウサイ</t>
    </rPh>
    <rPh sb="20" eb="22">
      <t>ジギョウ</t>
    </rPh>
    <rPh sb="22" eb="25">
      <t>トウシガク</t>
    </rPh>
    <rPh sb="26" eb="28">
      <t>ドシャ</t>
    </rPh>
    <rPh sb="28" eb="30">
      <t>サイガイ</t>
    </rPh>
    <rPh sb="30" eb="32">
      <t>ジョウホウ</t>
    </rPh>
    <rPh sb="32" eb="34">
      <t>ソウゴ</t>
    </rPh>
    <rPh sb="34" eb="36">
      <t>ツウホウ</t>
    </rPh>
    <rPh sb="40" eb="42">
      <t>セイビ</t>
    </rPh>
    <rPh sb="42" eb="44">
      <t>ジギョウ</t>
    </rPh>
    <phoneticPr fontId="5"/>
  </si>
  <si>
    <t>合　　　計</t>
    <rPh sb="0" eb="1">
      <t>ゴウ</t>
    </rPh>
    <rPh sb="4" eb="5">
      <t>ケイ</t>
    </rPh>
    <phoneticPr fontId="8"/>
  </si>
  <si>
    <t>５－２－３　年度別都道府県別単独急傾斜地崩壊対策事業投資額</t>
    <rPh sb="6" eb="9">
      <t>ネンドベツ</t>
    </rPh>
    <phoneticPr fontId="5"/>
  </si>
  <si>
    <t>※H25以前は土砂災害情報相互通報システム整備事業</t>
    <rPh sb="4" eb="6">
      <t>イゼン</t>
    </rPh>
    <rPh sb="7" eb="13">
      <t>ドシャサイガイジョウホウ</t>
    </rPh>
    <rPh sb="13" eb="17">
      <t>ソウゴツウホウ</t>
    </rPh>
    <rPh sb="21" eb="25">
      <t>セイビジギョウ</t>
    </rPh>
    <phoneticPr fontId="1"/>
  </si>
  <si>
    <t>９－４－７　年度別都道府県別総合流域防災事業投資額（土砂災害リスク情報整備事業）　※R3年から新規</t>
    <rPh sb="6" eb="9">
      <t>ネンドベツ</t>
    </rPh>
    <rPh sb="9" eb="13">
      <t>トドウフケン</t>
    </rPh>
    <rPh sb="13" eb="14">
      <t>ベツ</t>
    </rPh>
    <rPh sb="14" eb="16">
      <t>ソウゴウ</t>
    </rPh>
    <rPh sb="16" eb="18">
      <t>リュウイキ</t>
    </rPh>
    <rPh sb="18" eb="20">
      <t>ボウサイ</t>
    </rPh>
    <rPh sb="20" eb="22">
      <t>ジギョウ</t>
    </rPh>
    <rPh sb="22" eb="25">
      <t>トウシガク</t>
    </rPh>
    <rPh sb="26" eb="28">
      <t>ドシャ</t>
    </rPh>
    <rPh sb="28" eb="30">
      <t>サイガイ</t>
    </rPh>
    <rPh sb="33" eb="35">
      <t>ジョウホウ</t>
    </rPh>
    <rPh sb="35" eb="37">
      <t>セイビ</t>
    </rPh>
    <rPh sb="37" eb="39">
      <t>ジギョウ</t>
    </rPh>
    <rPh sb="44" eb="45">
      <t>ネン</t>
    </rPh>
    <rPh sb="47" eb="49">
      <t>シンキ</t>
    </rPh>
    <phoneticPr fontId="5"/>
  </si>
  <si>
    <t>９－５－１　年度別都道府県火山噴火緊急減災対策事業投資額</t>
    <rPh sb="6" eb="9">
      <t>ネンドベツ</t>
    </rPh>
    <rPh sb="9" eb="13">
      <t>トドウフケン</t>
    </rPh>
    <rPh sb="13" eb="15">
      <t>カザン</t>
    </rPh>
    <rPh sb="15" eb="17">
      <t>フンカ</t>
    </rPh>
    <rPh sb="17" eb="21">
      <t>キンキュウゲンサイ</t>
    </rPh>
    <rPh sb="21" eb="23">
      <t>タイサク</t>
    </rPh>
    <rPh sb="23" eb="25">
      <t>ジギョウ</t>
    </rPh>
    <rPh sb="25" eb="28">
      <t>トウシガク</t>
    </rPh>
    <phoneticPr fontId="5"/>
  </si>
  <si>
    <t>※H27以前は火山噴火警戒避難対策事業</t>
    <rPh sb="4" eb="6">
      <t>イゼン</t>
    </rPh>
    <rPh sb="7" eb="11">
      <t>カザンフンカ</t>
    </rPh>
    <rPh sb="11" eb="19">
      <t>ケイカイヒナンタイサクジギョウ</t>
    </rPh>
    <phoneticPr fontId="1"/>
  </si>
  <si>
    <t>令和6年度</t>
    <rPh sb="0" eb="2">
      <t>レイワ</t>
    </rPh>
    <phoneticPr fontId="5"/>
  </si>
  <si>
    <t>令和6年度</t>
    <rPh sb="0" eb="2">
      <t>レイワ</t>
    </rPh>
    <rPh sb="3" eb="5">
      <t>ネンド</t>
    </rPh>
    <phoneticPr fontId="5"/>
  </si>
  <si>
    <t>令和6年度</t>
    <rPh sb="0" eb="1">
      <t>レイ</t>
    </rPh>
    <rPh sb="1" eb="2">
      <t>カズ</t>
    </rPh>
    <rPh sb="3" eb="5">
      <t>ネンド</t>
    </rPh>
    <phoneticPr fontId="8"/>
  </si>
  <si>
    <t>令和6年度</t>
    <rPh sb="0" eb="2">
      <t>レイワ</t>
    </rPh>
    <rPh sb="3" eb="5">
      <t>ネンド</t>
    </rPh>
    <phoneticPr fontId="8"/>
  </si>
  <si>
    <t>令和6年度</t>
    <rPh sb="0" eb="2">
      <t>レイワ</t>
    </rPh>
    <rPh sb="3" eb="5">
      <t>ネンド</t>
    </rPh>
    <rPh sb="4" eb="5">
      <t>ド</t>
    </rPh>
    <phoneticPr fontId="8"/>
  </si>
  <si>
    <t>令和7年度</t>
    <rPh sb="0" eb="2">
      <t>レイワ</t>
    </rPh>
    <phoneticPr fontId="5"/>
  </si>
  <si>
    <t>令和7年度</t>
    <rPh sb="0" eb="2">
      <t>レイワ</t>
    </rPh>
    <rPh sb="3" eb="5">
      <t>ネンド</t>
    </rPh>
    <phoneticPr fontId="5"/>
  </si>
  <si>
    <t>令和7年度</t>
    <rPh sb="0" eb="1">
      <t>レイ</t>
    </rPh>
    <rPh sb="1" eb="2">
      <t>カズ</t>
    </rPh>
    <rPh sb="3" eb="5">
      <t>ネンド</t>
    </rPh>
    <phoneticPr fontId="8"/>
  </si>
  <si>
    <t>令和7年度</t>
    <rPh sb="0" eb="2">
      <t>レイワ</t>
    </rPh>
    <rPh sb="3" eb="5">
      <t>ネンド</t>
    </rPh>
    <phoneticPr fontId="8"/>
  </si>
  <si>
    <t>令和7年度</t>
    <rPh sb="0" eb="2">
      <t>レイワ</t>
    </rPh>
    <rPh sb="3" eb="5">
      <t>ネンド</t>
    </rPh>
    <rPh sb="4" eb="5">
      <t>ド</t>
    </rPh>
    <phoneticPr fontId="8"/>
  </si>
  <si>
    <t>※下記Excelシートと併せて、この一覧表もご提出ください。</t>
    <rPh sb="1" eb="3">
      <t>カキ</t>
    </rPh>
    <rPh sb="12" eb="13">
      <t>アワ</t>
    </rPh>
    <rPh sb="18" eb="21">
      <t>イチランヒョウ</t>
    </rPh>
    <rPh sb="23" eb="25">
      <t>テイシュツ</t>
    </rPh>
    <phoneticPr fontId="1"/>
  </si>
  <si>
    <t>Excel
シート番号</t>
    <rPh sb="9" eb="11">
      <t>バンゴウ</t>
    </rPh>
    <phoneticPr fontId="1"/>
  </si>
  <si>
    <t>内　　　容</t>
    <rPh sb="0" eb="1">
      <t>ウチ</t>
    </rPh>
    <rPh sb="4" eb="5">
      <t>カタチ</t>
    </rPh>
    <phoneticPr fontId="1"/>
  </si>
  <si>
    <t>該当無</t>
    <rPh sb="0" eb="2">
      <t>ガイトウ</t>
    </rPh>
    <rPh sb="2" eb="3">
      <t>ナ</t>
    </rPh>
    <phoneticPr fontId="1"/>
  </si>
  <si>
    <t>備　　考</t>
    <rPh sb="0" eb="1">
      <t>ビ</t>
    </rPh>
    <rPh sb="3" eb="4">
      <t>コウ</t>
    </rPh>
    <phoneticPr fontId="1"/>
  </si>
  <si>
    <t>3-4-8</t>
  </si>
  <si>
    <t>都道府県別単独砂防事業投資額</t>
    <phoneticPr fontId="1"/>
  </si>
  <si>
    <t>4-3-4</t>
  </si>
  <si>
    <t>都道府県別単独地すべり対策事業投査額</t>
    <phoneticPr fontId="1"/>
  </si>
  <si>
    <t>5-2-3</t>
  </si>
  <si>
    <t>都道府県別単独急傾斜地崩壊対策事業投資額</t>
    <rPh sb="5" eb="7">
      <t>タンドク</t>
    </rPh>
    <rPh sb="17" eb="19">
      <t>トウシ</t>
    </rPh>
    <phoneticPr fontId="1"/>
  </si>
  <si>
    <t>9-1-1</t>
  </si>
  <si>
    <t>都道府県別通常砂防事業投資額</t>
    <phoneticPr fontId="1"/>
  </si>
  <si>
    <t>9-1-2</t>
  </si>
  <si>
    <t>都道府県別火山砂防事業投資額</t>
    <phoneticPr fontId="1"/>
  </si>
  <si>
    <t>9-2-1</t>
  </si>
  <si>
    <t>都道府県別地すべり対策事業投資額</t>
    <phoneticPr fontId="1"/>
  </si>
  <si>
    <t>9-3-1</t>
  </si>
  <si>
    <t>都道府県別急傾斜地崩壊対策事業投資額</t>
    <phoneticPr fontId="1"/>
  </si>
  <si>
    <t>9-4-1</t>
  </si>
  <si>
    <t>都道府県別総合流域防災事業投資額（砂防事業）</t>
    <phoneticPr fontId="1"/>
  </si>
  <si>
    <t>9-4-2</t>
  </si>
  <si>
    <t>都道府県別総合流域防災事業投資額（地すべり対策事業）</t>
    <phoneticPr fontId="1"/>
  </si>
  <si>
    <t>9-4-3</t>
  </si>
  <si>
    <t>都道府県別総合流域防災事業投資額（急傾斜地崩壊対策事業）</t>
    <phoneticPr fontId="1"/>
  </si>
  <si>
    <t>9-4-4</t>
  </si>
  <si>
    <t>都道府県別総合流域防災事業投資額（雪崩対策事業）</t>
    <phoneticPr fontId="1"/>
  </si>
  <si>
    <t>9-4-5</t>
  </si>
  <si>
    <t>都道府県別総合流域防災事業投資額（情報基盤整備事業）</t>
    <phoneticPr fontId="1"/>
  </si>
  <si>
    <t>9-4-6</t>
  </si>
  <si>
    <t>都道府県別総合流域防災事業投資額（土砂災害情報共有システム整備事業）</t>
    <rPh sb="23" eb="25">
      <t>キョウユウ</t>
    </rPh>
    <phoneticPr fontId="1"/>
  </si>
  <si>
    <t>9-4-7</t>
  </si>
  <si>
    <t>都道府県別総合流域防災事業投資額（土砂災害リスク情報整備事業）</t>
    <rPh sb="24" eb="26">
      <t>ジョウホウ</t>
    </rPh>
    <phoneticPr fontId="1"/>
  </si>
  <si>
    <t>9-4-8</t>
  </si>
  <si>
    <t>都道府県別総合流域防災事業投資額（基礎調査）</t>
    <phoneticPr fontId="1"/>
  </si>
  <si>
    <t>9-5-1</t>
  </si>
  <si>
    <t>都道府県別火山噴火緊急減災対策事業投資額</t>
    <rPh sb="5" eb="7">
      <t>カザン</t>
    </rPh>
    <rPh sb="7" eb="9">
      <t>フンカ</t>
    </rPh>
    <rPh sb="9" eb="13">
      <t>キンキュウゲンサイ</t>
    </rPh>
    <rPh sb="13" eb="15">
      <t>タイサク</t>
    </rPh>
    <phoneticPr fontId="1"/>
  </si>
  <si>
    <t>9-6-1</t>
  </si>
  <si>
    <t>都道府県別緊急自然災害防止対策事業投資額</t>
    <rPh sb="0" eb="5">
      <t>トドウフケンベツ</t>
    </rPh>
    <rPh sb="5" eb="17">
      <t>キンキュウシゼンサイガイボウシタイサクジギョウ</t>
    </rPh>
    <rPh sb="17" eb="20">
      <t>トウシガク</t>
    </rPh>
    <phoneticPr fontId="1"/>
  </si>
  <si>
    <t>9-6-2</t>
  </si>
  <si>
    <t>都道府県別緊急浚渫推進事業投資額</t>
    <rPh sb="0" eb="5">
      <t>トドウフケンベツ</t>
    </rPh>
    <rPh sb="5" eb="7">
      <t>キンキュウ</t>
    </rPh>
    <rPh sb="7" eb="9">
      <t>シュンセツ</t>
    </rPh>
    <rPh sb="9" eb="11">
      <t>スイシン</t>
    </rPh>
    <rPh sb="11" eb="13">
      <t>ジギョウ</t>
    </rPh>
    <phoneticPr fontId="1"/>
  </si>
  <si>
    <t>9-6-3</t>
  </si>
  <si>
    <t>都道府県別公共施設等適正管理推進事業投資額</t>
    <rPh sb="0" eb="5">
      <t>トドウフケンベツ</t>
    </rPh>
    <phoneticPr fontId="1"/>
  </si>
  <si>
    <t>砂防便覧　調査様式一覧表（令和7年度データ　調査様式）</t>
    <rPh sb="0" eb="4">
      <t>サボウビンラン</t>
    </rPh>
    <rPh sb="5" eb="12">
      <t>チョウサヨウシキイチランヒョウ</t>
    </rPh>
    <rPh sb="13" eb="15">
      <t>レイワ</t>
    </rPh>
    <rPh sb="16" eb="18">
      <t>ネンド</t>
    </rPh>
    <rPh sb="22" eb="24">
      <t>チョウサ</t>
    </rPh>
    <rPh sb="24" eb="26">
      <t>ヨウシキ</t>
    </rPh>
    <phoneticPr fontId="1"/>
  </si>
  <si>
    <t>都道府県名：　　　　　　　　　　　　</t>
    <rPh sb="0" eb="5">
      <t>トドウフケンメイ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</si>
</sst>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Red]#,##0"/>
  </numFmts>
  <fonts count="19" x14ac:knownFonts="1">
    <font>
      <sz val="11"/>
      <color theme="1"/>
      <name val="游ゴシック"/>
      <family val="2"/>
      <charset val="128"/>
      <scheme val="minor"/>
    </font>
    <font>
      <sz val="6"/>
      <name val="游ゴシック"/>
      <family val="2"/>
      <charset val="128"/>
      <scheme val="minor"/>
    </font>
    <font>
      <sz val="12"/>
      <name val="ＭＳ 明朝"/>
      <family val="1"/>
      <charset val="128"/>
    </font>
    <font>
      <b/>
      <sz val="10"/>
      <name val="ＭＳ ゴシック"/>
      <family val="3"/>
      <charset val="128"/>
    </font>
    <font>
      <sz val="10"/>
      <name val="ＭＳ ゴシック"/>
      <family val="3"/>
      <charset val="128"/>
    </font>
    <font>
      <sz val="6"/>
      <name val="ＭＳ 明朝"/>
      <family val="1"/>
      <charset val="128"/>
    </font>
    <font>
      <sz val="10"/>
      <name val="ＭＳ 明朝"/>
      <family val="1"/>
      <charset val="128"/>
    </font>
    <font>
      <sz val="11"/>
      <color theme="1"/>
      <name val="游ゴシック"/>
      <family val="2"/>
      <scheme val="minor"/>
    </font>
    <font>
      <sz val="6"/>
      <name val="游ゴシック"/>
      <family val="3"/>
      <charset val="128"/>
      <scheme val="minor"/>
    </font>
    <font>
      <b/>
      <sz val="10"/>
      <name val="ＭＳ ゴシック"/>
      <family val="3"/>
    </font>
    <font>
      <sz val="10"/>
      <color theme="1"/>
      <name val="ＭＳ ゴシック"/>
      <family val="3"/>
      <charset val="128"/>
    </font>
    <font>
      <b/>
      <sz val="10"/>
      <color theme="1"/>
      <name val="ＭＳ ゴシック"/>
      <family val="3"/>
    </font>
    <font>
      <b/>
      <sz val="10"/>
      <color theme="1"/>
      <name val="ＭＳ ゴシック"/>
      <family val="3"/>
      <charset val="128"/>
    </font>
    <font>
      <b/>
      <sz val="14"/>
      <name val="ＭＳ Ｐゴシック"/>
      <family val="3"/>
      <charset val="128"/>
    </font>
    <font>
      <sz val="14"/>
      <color theme="1"/>
      <name val="ＭＳ Ｐゴシック"/>
      <family val="3"/>
      <charset val="128"/>
    </font>
    <font>
      <sz val="11"/>
      <color theme="1"/>
      <name val="ＭＳ Ｐゴシック"/>
      <family val="3"/>
      <charset val="128"/>
    </font>
    <font>
      <b/>
      <sz val="14"/>
      <color theme="1"/>
      <name val="ＭＳ Ｐゴシック"/>
      <family val="3"/>
      <charset val="128"/>
    </font>
    <font>
      <u/>
      <sz val="11"/>
      <color theme="1"/>
      <name val="ＭＳ Ｐゴシック"/>
      <family val="3"/>
      <charset val="128"/>
    </font>
    <font>
      <sz val="10"/>
      <color theme="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hair">
        <color indexed="64"/>
      </right>
      <top style="hair">
        <color indexed="64"/>
      </top>
      <bottom/>
      <diagonal/>
    </border>
    <border>
      <left style="thin">
        <color indexed="64"/>
      </left>
      <right style="hair">
        <color indexed="64"/>
      </right>
      <top/>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s>
  <cellStyleXfs count="9">
    <xf numFmtId="0" fontId="0" fillId="0" borderId="0">
      <alignment vertical="center"/>
    </xf>
    <xf numFmtId="0" fontId="2" fillId="0" borderId="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0" fontId="6" fillId="0" borderId="0"/>
    <xf numFmtId="38" fontId="6"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cellStyleXfs>
  <cellXfs count="249">
    <xf numFmtId="0" fontId="0" fillId="0" borderId="0" xfId="0">
      <alignment vertical="center"/>
    </xf>
    <xf numFmtId="176" fontId="4" fillId="0" borderId="2" xfId="1" applyNumberFormat="1" applyFont="1" applyBorder="1" applyAlignment="1">
      <alignment vertical="center"/>
    </xf>
    <xf numFmtId="176" fontId="4" fillId="0" borderId="0" xfId="1" applyNumberFormat="1" applyFont="1" applyAlignment="1">
      <alignment vertical="center"/>
    </xf>
    <xf numFmtId="176" fontId="4" fillId="0" borderId="8" xfId="1" applyNumberFormat="1" applyFont="1" applyBorder="1" applyAlignment="1">
      <alignment horizontal="center" vertical="center"/>
    </xf>
    <xf numFmtId="176" fontId="4" fillId="0" borderId="9" xfId="1" applyNumberFormat="1" applyFont="1" applyBorder="1" applyAlignment="1">
      <alignment horizontal="center" vertical="center"/>
    </xf>
    <xf numFmtId="176" fontId="4" fillId="0" borderId="10" xfId="1" applyNumberFormat="1" applyFont="1" applyBorder="1" applyAlignment="1">
      <alignment horizontal="center" vertical="center"/>
    </xf>
    <xf numFmtId="176" fontId="4" fillId="0" borderId="11" xfId="1" applyNumberFormat="1" applyFont="1" applyBorder="1" applyAlignment="1">
      <alignment vertical="center"/>
    </xf>
    <xf numFmtId="176" fontId="4" fillId="0" borderId="12" xfId="1" applyNumberFormat="1" applyFont="1" applyBorder="1" applyAlignment="1">
      <alignment vertical="center"/>
    </xf>
    <xf numFmtId="176" fontId="4" fillId="0" borderId="13" xfId="1" applyNumberFormat="1" applyFont="1" applyBorder="1" applyAlignment="1">
      <alignment horizontal="center" vertical="center"/>
    </xf>
    <xf numFmtId="176" fontId="4" fillId="0" borderId="14" xfId="1" applyNumberFormat="1" applyFont="1" applyBorder="1" applyAlignment="1">
      <alignment vertical="center"/>
    </xf>
    <xf numFmtId="176" fontId="4" fillId="0" borderId="15" xfId="1" applyNumberFormat="1" applyFont="1" applyBorder="1" applyAlignment="1">
      <alignment vertical="center"/>
    </xf>
    <xf numFmtId="176" fontId="4" fillId="0" borderId="16" xfId="1" applyNumberFormat="1" applyFont="1" applyBorder="1" applyAlignment="1">
      <alignment horizontal="center" vertical="center"/>
    </xf>
    <xf numFmtId="176" fontId="4" fillId="0" borderId="17" xfId="1" applyNumberFormat="1" applyFont="1" applyBorder="1" applyAlignment="1">
      <alignment vertical="center"/>
    </xf>
    <xf numFmtId="176" fontId="4" fillId="0" borderId="18" xfId="1" applyNumberFormat="1" applyFont="1" applyBorder="1" applyAlignment="1">
      <alignment vertical="center"/>
    </xf>
    <xf numFmtId="176" fontId="3" fillId="0" borderId="19" xfId="1" applyNumberFormat="1" applyFont="1" applyBorder="1" applyAlignment="1">
      <alignment horizontal="center" vertical="center"/>
    </xf>
    <xf numFmtId="176" fontId="3" fillId="0" borderId="20" xfId="1" applyNumberFormat="1" applyFont="1" applyBorder="1" applyAlignment="1">
      <alignment vertical="center"/>
    </xf>
    <xf numFmtId="176" fontId="3" fillId="0" borderId="21" xfId="1" applyNumberFormat="1" applyFont="1" applyBorder="1" applyAlignment="1">
      <alignment vertical="center"/>
    </xf>
    <xf numFmtId="176" fontId="4" fillId="0" borderId="28" xfId="1" applyNumberFormat="1" applyFont="1" applyBorder="1" applyAlignment="1">
      <alignment horizontal="center" vertical="center"/>
    </xf>
    <xf numFmtId="176" fontId="3" fillId="0" borderId="0" xfId="7" applyNumberFormat="1" applyFont="1" applyAlignment="1">
      <alignment vertical="center"/>
    </xf>
    <xf numFmtId="3" fontId="4" fillId="0" borderId="46" xfId="7" applyNumberFormat="1" applyFont="1" applyBorder="1"/>
    <xf numFmtId="3" fontId="4" fillId="0" borderId="47" xfId="7" applyNumberFormat="1" applyFont="1" applyBorder="1"/>
    <xf numFmtId="3" fontId="4" fillId="0" borderId="48" xfId="7" applyNumberFormat="1" applyFont="1" applyBorder="1"/>
    <xf numFmtId="38" fontId="4" fillId="0" borderId="50" xfId="8" applyFont="1" applyFill="1" applyBorder="1" applyAlignment="1"/>
    <xf numFmtId="38" fontId="4" fillId="0" borderId="51" xfId="8" applyFont="1" applyFill="1" applyBorder="1" applyAlignment="1"/>
    <xf numFmtId="38" fontId="4" fillId="0" borderId="52" xfId="8" applyFont="1" applyFill="1" applyBorder="1" applyAlignment="1"/>
    <xf numFmtId="176" fontId="4" fillId="0" borderId="35" xfId="7" applyNumberFormat="1" applyFont="1" applyBorder="1"/>
    <xf numFmtId="176" fontId="4" fillId="0" borderId="14" xfId="7" applyNumberFormat="1" applyFont="1" applyBorder="1"/>
    <xf numFmtId="176" fontId="4" fillId="0" borderId="15" xfId="7" applyNumberFormat="1" applyFont="1" applyBorder="1"/>
    <xf numFmtId="176" fontId="4" fillId="0" borderId="46" xfId="7" applyNumberFormat="1" applyFont="1" applyBorder="1"/>
    <xf numFmtId="176" fontId="4" fillId="0" borderId="47" xfId="7" applyNumberFormat="1" applyFont="1" applyBorder="1"/>
    <xf numFmtId="176" fontId="4" fillId="0" borderId="48" xfId="7" applyNumberFormat="1" applyFont="1" applyBorder="1"/>
    <xf numFmtId="176" fontId="4" fillId="0" borderId="50" xfId="7" applyNumberFormat="1" applyFont="1" applyBorder="1"/>
    <xf numFmtId="176" fontId="4" fillId="0" borderId="51" xfId="7" applyNumberFormat="1" applyFont="1" applyBorder="1"/>
    <xf numFmtId="176" fontId="4" fillId="0" borderId="52" xfId="7" applyNumberFormat="1" applyFont="1" applyBorder="1"/>
    <xf numFmtId="176" fontId="4" fillId="0" borderId="31" xfId="3" applyNumberFormat="1" applyFont="1" applyBorder="1" applyAlignment="1">
      <alignment vertical="center"/>
    </xf>
    <xf numFmtId="176" fontId="4" fillId="0" borderId="14" xfId="3" applyNumberFormat="1" applyFont="1" applyBorder="1" applyAlignment="1">
      <alignment vertical="center"/>
    </xf>
    <xf numFmtId="176" fontId="4" fillId="0" borderId="15" xfId="3" applyNumberFormat="1" applyFont="1" applyFill="1" applyBorder="1" applyAlignment="1">
      <alignment vertical="center"/>
    </xf>
    <xf numFmtId="37" fontId="4" fillId="0" borderId="35" xfId="7" applyNumberFormat="1" applyFont="1" applyBorder="1"/>
    <xf numFmtId="37" fontId="4" fillId="0" borderId="14" xfId="7" applyNumberFormat="1" applyFont="1" applyBorder="1"/>
    <xf numFmtId="176" fontId="9" fillId="0" borderId="0" xfId="1" applyNumberFormat="1" applyFont="1" applyAlignment="1">
      <alignment vertical="center"/>
    </xf>
    <xf numFmtId="176" fontId="4" fillId="0" borderId="2" xfId="1" applyNumberFormat="1" applyFont="1" applyBorder="1" applyAlignment="1">
      <alignment horizontal="right" vertical="center"/>
    </xf>
    <xf numFmtId="3" fontId="4" fillId="0" borderId="11" xfId="1" applyNumberFormat="1" applyFont="1" applyBorder="1" applyAlignment="1">
      <alignment vertical="center"/>
    </xf>
    <xf numFmtId="3" fontId="4" fillId="0" borderId="12" xfId="1" applyNumberFormat="1" applyFont="1" applyBorder="1" applyAlignment="1">
      <alignment vertical="center"/>
    </xf>
    <xf numFmtId="3" fontId="4" fillId="0" borderId="14" xfId="1" applyNumberFormat="1" applyFont="1" applyBorder="1" applyAlignment="1">
      <alignment vertical="center"/>
    </xf>
    <xf numFmtId="3" fontId="4" fillId="0" borderId="15" xfId="1" applyNumberFormat="1" applyFont="1" applyBorder="1" applyAlignment="1">
      <alignment vertical="center"/>
    </xf>
    <xf numFmtId="38" fontId="4" fillId="0" borderId="17" xfId="2" applyFont="1" applyBorder="1" applyAlignment="1">
      <alignment vertical="center"/>
    </xf>
    <xf numFmtId="38" fontId="4" fillId="0" borderId="18" xfId="2" applyFont="1" applyBorder="1" applyAlignment="1">
      <alignment vertical="center"/>
    </xf>
    <xf numFmtId="3" fontId="4" fillId="0" borderId="17" xfId="1" applyNumberFormat="1" applyFont="1" applyBorder="1" applyAlignment="1">
      <alignment vertical="center"/>
    </xf>
    <xf numFmtId="3" fontId="4" fillId="0" borderId="18" xfId="1" applyNumberFormat="1" applyFont="1" applyBorder="1" applyAlignment="1">
      <alignment vertical="center"/>
    </xf>
    <xf numFmtId="3" fontId="3" fillId="0" borderId="20" xfId="1" applyNumberFormat="1" applyFont="1" applyBorder="1" applyAlignment="1">
      <alignment vertical="center" shrinkToFit="1"/>
    </xf>
    <xf numFmtId="3" fontId="3" fillId="0" borderId="21" xfId="1" applyNumberFormat="1" applyFont="1" applyBorder="1" applyAlignment="1">
      <alignment vertical="center" shrinkToFit="1"/>
    </xf>
    <xf numFmtId="176" fontId="4" fillId="2" borderId="14" xfId="1" applyNumberFormat="1" applyFont="1" applyFill="1" applyBorder="1" applyAlignment="1">
      <alignment vertical="center"/>
    </xf>
    <xf numFmtId="176" fontId="4" fillId="0" borderId="0" xfId="1" applyNumberFormat="1" applyFont="1" applyAlignment="1">
      <alignment horizontal="center" vertical="center"/>
    </xf>
    <xf numFmtId="176" fontId="4" fillId="0" borderId="29" xfId="1" applyNumberFormat="1" applyFont="1" applyBorder="1" applyAlignment="1">
      <alignment horizontal="center" vertical="center"/>
    </xf>
    <xf numFmtId="176" fontId="4" fillId="0" borderId="30" xfId="1" applyNumberFormat="1" applyFont="1" applyBorder="1" applyAlignment="1">
      <alignment horizontal="center" vertical="center"/>
    </xf>
    <xf numFmtId="38" fontId="4" fillId="0" borderId="31" xfId="3" applyFont="1" applyBorder="1" applyAlignment="1">
      <alignment vertical="center"/>
    </xf>
    <xf numFmtId="38" fontId="4" fillId="0" borderId="14" xfId="3" applyFont="1" applyBorder="1" applyAlignment="1">
      <alignment vertical="center"/>
    </xf>
    <xf numFmtId="38" fontId="4" fillId="0" borderId="15" xfId="3" applyFont="1" applyFill="1" applyBorder="1" applyAlignment="1">
      <alignment vertical="center"/>
    </xf>
    <xf numFmtId="176" fontId="4" fillId="0" borderId="32" xfId="1" applyNumberFormat="1" applyFont="1" applyBorder="1" applyAlignment="1">
      <alignment horizontal="center" vertical="center"/>
    </xf>
    <xf numFmtId="176" fontId="4" fillId="0" borderId="31" xfId="3" applyNumberFormat="1" applyFont="1" applyFill="1" applyBorder="1" applyAlignment="1">
      <alignment vertical="center"/>
    </xf>
    <xf numFmtId="176" fontId="4" fillId="0" borderId="14" xfId="3" applyNumberFormat="1" applyFont="1" applyFill="1" applyBorder="1" applyAlignment="1">
      <alignment vertical="center"/>
    </xf>
    <xf numFmtId="176" fontId="4" fillId="0" borderId="33" xfId="1" applyNumberFormat="1" applyFont="1" applyBorder="1" applyAlignment="1">
      <alignment horizontal="center" vertical="center"/>
    </xf>
    <xf numFmtId="38" fontId="4" fillId="0" borderId="34" xfId="3" applyFont="1" applyBorder="1" applyAlignment="1">
      <alignment vertical="center"/>
    </xf>
    <xf numFmtId="38" fontId="4" fillId="0" borderId="11" xfId="3" applyFont="1" applyBorder="1" applyAlignment="1">
      <alignment vertical="center"/>
    </xf>
    <xf numFmtId="38" fontId="4" fillId="0" borderId="12" xfId="3" applyFont="1" applyFill="1" applyBorder="1" applyAlignment="1">
      <alignment vertical="center"/>
    </xf>
    <xf numFmtId="176" fontId="4" fillId="0" borderId="34" xfId="3" applyNumberFormat="1" applyFont="1" applyBorder="1" applyAlignment="1">
      <alignment vertical="center"/>
    </xf>
    <xf numFmtId="176" fontId="4" fillId="0" borderId="11" xfId="3" applyNumberFormat="1" applyFont="1" applyBorder="1" applyAlignment="1">
      <alignment vertical="center"/>
    </xf>
    <xf numFmtId="176" fontId="4" fillId="0" borderId="12" xfId="3" applyNumberFormat="1" applyFont="1" applyFill="1" applyBorder="1" applyAlignment="1">
      <alignment vertical="center"/>
    </xf>
    <xf numFmtId="38" fontId="4" fillId="0" borderId="31" xfId="3" applyFont="1" applyFill="1" applyBorder="1" applyAlignment="1">
      <alignment vertical="center"/>
    </xf>
    <xf numFmtId="38" fontId="4" fillId="0" borderId="14" xfId="3" applyFont="1" applyFill="1" applyBorder="1" applyAlignment="1">
      <alignment vertical="center"/>
    </xf>
    <xf numFmtId="38" fontId="4" fillId="0" borderId="35" xfId="3" applyFont="1" applyBorder="1" applyAlignment="1">
      <alignment vertical="center"/>
    </xf>
    <xf numFmtId="38" fontId="4" fillId="0" borderId="36" xfId="4" applyFont="1" applyFill="1" applyBorder="1" applyAlignment="1">
      <alignment vertical="center"/>
    </xf>
    <xf numFmtId="38" fontId="4" fillId="0" borderId="17" xfId="4" applyFont="1" applyFill="1" applyBorder="1" applyAlignment="1">
      <alignment vertical="center"/>
    </xf>
    <xf numFmtId="38" fontId="4" fillId="0" borderId="18" xfId="4" applyFont="1" applyFill="1" applyBorder="1" applyAlignment="1">
      <alignment vertical="center"/>
    </xf>
    <xf numFmtId="176" fontId="4" fillId="0" borderId="36" xfId="3" applyNumberFormat="1" applyFont="1" applyBorder="1" applyAlignment="1">
      <alignment vertical="center"/>
    </xf>
    <xf numFmtId="176" fontId="4" fillId="0" borderId="17" xfId="3" applyNumberFormat="1" applyFont="1" applyBorder="1" applyAlignment="1">
      <alignment vertical="center"/>
    </xf>
    <xf numFmtId="176" fontId="4" fillId="0" borderId="18" xfId="3" applyNumberFormat="1" applyFont="1" applyFill="1" applyBorder="1" applyAlignment="1">
      <alignment vertical="center"/>
    </xf>
    <xf numFmtId="38" fontId="4" fillId="0" borderId="36" xfId="3" applyFont="1" applyBorder="1" applyAlignment="1">
      <alignment vertical="center"/>
    </xf>
    <xf numFmtId="38" fontId="4" fillId="0" borderId="17" xfId="3" applyFont="1" applyBorder="1" applyAlignment="1">
      <alignment vertical="center"/>
    </xf>
    <xf numFmtId="38" fontId="4" fillId="0" borderId="18" xfId="3" applyFont="1" applyFill="1" applyBorder="1" applyAlignment="1">
      <alignment vertical="center"/>
    </xf>
    <xf numFmtId="38" fontId="4" fillId="0" borderId="36" xfId="3" applyFont="1" applyFill="1" applyBorder="1" applyAlignment="1">
      <alignment vertical="center"/>
    </xf>
    <xf numFmtId="38" fontId="4" fillId="0" borderId="17" xfId="3" applyFont="1" applyFill="1" applyBorder="1" applyAlignment="1">
      <alignment vertical="center"/>
    </xf>
    <xf numFmtId="38" fontId="4" fillId="0" borderId="34" xfId="3" applyFont="1" applyFill="1" applyBorder="1" applyAlignment="1">
      <alignment vertical="center"/>
    </xf>
    <xf numFmtId="38" fontId="4" fillId="0" borderId="11" xfId="3" applyFont="1" applyFill="1" applyBorder="1" applyAlignment="1">
      <alignment vertical="center"/>
    </xf>
    <xf numFmtId="38" fontId="4" fillId="0" borderId="37" xfId="3" applyFont="1" applyBorder="1" applyAlignment="1">
      <alignment vertical="center"/>
    </xf>
    <xf numFmtId="176" fontId="4" fillId="0" borderId="34" xfId="3" applyNumberFormat="1" applyFont="1" applyFill="1" applyBorder="1" applyAlignment="1">
      <alignment vertical="center"/>
    </xf>
    <xf numFmtId="176" fontId="4" fillId="0" borderId="11" xfId="3" applyNumberFormat="1" applyFont="1" applyFill="1" applyBorder="1" applyAlignment="1">
      <alignment vertical="center"/>
    </xf>
    <xf numFmtId="38" fontId="4" fillId="0" borderId="31" xfId="4" applyFont="1" applyBorder="1" applyAlignment="1">
      <alignment vertical="center"/>
    </xf>
    <xf numFmtId="38" fontId="4" fillId="0" borderId="14" xfId="4" applyFont="1" applyBorder="1" applyAlignment="1">
      <alignment vertical="center"/>
    </xf>
    <xf numFmtId="38" fontId="4" fillId="0" borderId="15" xfId="4" applyFont="1" applyFill="1" applyBorder="1" applyAlignment="1">
      <alignment vertical="center"/>
    </xf>
    <xf numFmtId="176" fontId="3" fillId="0" borderId="38" xfId="1" applyNumberFormat="1" applyFont="1" applyBorder="1" applyAlignment="1">
      <alignment horizontal="center" vertical="center"/>
    </xf>
    <xf numFmtId="3" fontId="3" fillId="0" borderId="39" xfId="1" applyNumberFormat="1" applyFont="1" applyBorder="1" applyAlignment="1">
      <alignment horizontal="right" vertical="center"/>
    </xf>
    <xf numFmtId="3" fontId="3" fillId="0" borderId="20" xfId="1" applyNumberFormat="1" applyFont="1" applyBorder="1" applyAlignment="1">
      <alignment horizontal="right" vertical="center"/>
    </xf>
    <xf numFmtId="3" fontId="3" fillId="0" borderId="21" xfId="1" applyNumberFormat="1" applyFont="1" applyBorder="1" applyAlignment="1">
      <alignment vertical="center"/>
    </xf>
    <xf numFmtId="176" fontId="3" fillId="0" borderId="39" xfId="1" applyNumberFormat="1" applyFont="1" applyBorder="1" applyAlignment="1">
      <alignment horizontal="right" vertical="center"/>
    </xf>
    <xf numFmtId="176" fontId="3" fillId="0" borderId="20" xfId="1" applyNumberFormat="1" applyFont="1" applyBorder="1" applyAlignment="1">
      <alignment horizontal="right" vertical="center"/>
    </xf>
    <xf numFmtId="176" fontId="4" fillId="2" borderId="31" xfId="3" applyNumberFormat="1" applyFont="1" applyFill="1" applyBorder="1" applyAlignment="1">
      <alignment vertical="center"/>
    </xf>
    <xf numFmtId="176" fontId="4" fillId="2" borderId="14" xfId="3" applyNumberFormat="1" applyFont="1" applyFill="1" applyBorder="1" applyAlignment="1">
      <alignment vertical="center"/>
    </xf>
    <xf numFmtId="176" fontId="4" fillId="0" borderId="14" xfId="5" applyNumberFormat="1" applyFont="1" applyBorder="1" applyAlignment="1">
      <alignment horizontal="right" vertical="center"/>
    </xf>
    <xf numFmtId="38" fontId="4" fillId="0" borderId="36" xfId="6" applyFont="1" applyFill="1" applyBorder="1" applyAlignment="1">
      <alignment horizontal="right" vertical="center"/>
    </xf>
    <xf numFmtId="38" fontId="4" fillId="0" borderId="17" xfId="6" applyFont="1" applyFill="1" applyBorder="1" applyAlignment="1">
      <alignment horizontal="right" vertical="center"/>
    </xf>
    <xf numFmtId="38" fontId="4" fillId="0" borderId="18" xfId="6" applyFont="1" applyFill="1" applyBorder="1" applyAlignment="1">
      <alignment horizontal="right" vertical="center"/>
    </xf>
    <xf numFmtId="176" fontId="4" fillId="2" borderId="31" xfId="5" applyNumberFormat="1" applyFont="1" applyFill="1" applyBorder="1" applyAlignment="1">
      <alignment horizontal="right" vertical="center"/>
    </xf>
    <xf numFmtId="176" fontId="4" fillId="2" borderId="14" xfId="5" applyNumberFormat="1" applyFont="1" applyFill="1" applyBorder="1" applyAlignment="1">
      <alignment horizontal="right" vertical="center"/>
    </xf>
    <xf numFmtId="176" fontId="9" fillId="0" borderId="0" xfId="7" applyNumberFormat="1" applyFont="1" applyAlignment="1">
      <alignment vertical="center"/>
    </xf>
    <xf numFmtId="176" fontId="4" fillId="0" borderId="0" xfId="7" applyNumberFormat="1" applyFont="1"/>
    <xf numFmtId="176" fontId="4" fillId="0" borderId="0" xfId="7" applyNumberFormat="1" applyFont="1" applyAlignment="1">
      <alignment horizontal="right"/>
    </xf>
    <xf numFmtId="176" fontId="4" fillId="0" borderId="42" xfId="7" applyNumberFormat="1" applyFont="1" applyBorder="1" applyAlignment="1">
      <alignment horizontal="center" vertical="center" wrapText="1"/>
    </xf>
    <xf numFmtId="176" fontId="4" fillId="0" borderId="43" xfId="7" applyNumberFormat="1" applyFont="1" applyBorder="1" applyAlignment="1">
      <alignment horizontal="center" vertical="center" wrapText="1"/>
    </xf>
    <xf numFmtId="176" fontId="4" fillId="0" borderId="44" xfId="7" applyNumberFormat="1" applyFont="1" applyBorder="1" applyAlignment="1">
      <alignment horizontal="center" vertical="center" wrapText="1"/>
    </xf>
    <xf numFmtId="176" fontId="4" fillId="0" borderId="45" xfId="7" applyNumberFormat="1" applyFont="1" applyBorder="1" applyAlignment="1">
      <alignment horizontal="distributed" indent="1"/>
    </xf>
    <xf numFmtId="176" fontId="4" fillId="0" borderId="32" xfId="7" applyNumberFormat="1" applyFont="1" applyBorder="1" applyAlignment="1">
      <alignment horizontal="distributed" indent="1"/>
    </xf>
    <xf numFmtId="38" fontId="4" fillId="0" borderId="35" xfId="8" applyFont="1" applyBorder="1" applyAlignment="1"/>
    <xf numFmtId="38" fontId="4" fillId="0" borderId="14" xfId="8" applyFont="1" applyBorder="1" applyAlignment="1"/>
    <xf numFmtId="38" fontId="4" fillId="0" borderId="15" xfId="8" applyFont="1" applyBorder="1" applyAlignment="1"/>
    <xf numFmtId="38" fontId="4" fillId="0" borderId="35" xfId="8" applyFont="1" applyFill="1" applyBorder="1" applyAlignment="1"/>
    <xf numFmtId="38" fontId="4" fillId="0" borderId="14" xfId="8" applyFont="1" applyFill="1" applyBorder="1" applyAlignment="1"/>
    <xf numFmtId="38" fontId="4" fillId="0" borderId="15" xfId="8" applyFont="1" applyFill="1" applyBorder="1" applyAlignment="1"/>
    <xf numFmtId="38" fontId="4" fillId="0" borderId="46" xfId="8" applyFont="1" applyBorder="1" applyAlignment="1"/>
    <xf numFmtId="38" fontId="4" fillId="0" borderId="47" xfId="8" applyFont="1" applyBorder="1" applyAlignment="1"/>
    <xf numFmtId="38" fontId="4" fillId="0" borderId="48" xfId="8" applyFont="1" applyBorder="1" applyAlignment="1"/>
    <xf numFmtId="176" fontId="4" fillId="0" borderId="31" xfId="7" applyNumberFormat="1" applyFont="1" applyBorder="1"/>
    <xf numFmtId="176" fontId="4" fillId="0" borderId="49" xfId="7" applyNumberFormat="1" applyFont="1" applyBorder="1" applyAlignment="1">
      <alignment horizontal="distributed" indent="1"/>
    </xf>
    <xf numFmtId="38" fontId="4" fillId="0" borderId="46" xfId="8" applyFont="1" applyFill="1" applyBorder="1" applyAlignment="1"/>
    <xf numFmtId="38" fontId="4" fillId="0" borderId="47" xfId="8" applyFont="1" applyFill="1" applyBorder="1" applyAlignment="1"/>
    <xf numFmtId="38" fontId="4" fillId="0" borderId="48" xfId="8" applyFont="1" applyFill="1" applyBorder="1" applyAlignment="1"/>
    <xf numFmtId="0" fontId="4" fillId="0" borderId="35" xfId="7" applyFont="1" applyBorder="1"/>
    <xf numFmtId="0" fontId="4" fillId="0" borderId="14" xfId="7" applyFont="1" applyBorder="1"/>
    <xf numFmtId="3" fontId="4" fillId="0" borderId="50" xfId="7" applyNumberFormat="1" applyFont="1" applyBorder="1"/>
    <xf numFmtId="3" fontId="4" fillId="0" borderId="51" xfId="7" applyNumberFormat="1" applyFont="1" applyBorder="1"/>
    <xf numFmtId="3" fontId="4" fillId="0" borderId="52" xfId="7" applyNumberFormat="1" applyFont="1" applyBorder="1"/>
    <xf numFmtId="37" fontId="4" fillId="0" borderId="15" xfId="7" applyNumberFormat="1" applyFont="1" applyBorder="1"/>
    <xf numFmtId="0" fontId="4" fillId="0" borderId="50" xfId="7" applyFont="1" applyBorder="1"/>
    <xf numFmtId="176" fontId="4" fillId="0" borderId="54" xfId="7" applyNumberFormat="1" applyFont="1" applyBorder="1"/>
    <xf numFmtId="38" fontId="4" fillId="0" borderId="50" xfId="8" applyFont="1" applyBorder="1" applyAlignment="1"/>
    <xf numFmtId="38" fontId="4" fillId="0" borderId="51" xfId="8" applyFont="1" applyBorder="1" applyAlignment="1"/>
    <xf numFmtId="38" fontId="4" fillId="0" borderId="52" xfId="8" applyFont="1" applyBorder="1" applyAlignment="1"/>
    <xf numFmtId="177" fontId="4" fillId="0" borderId="35" xfId="7" applyNumberFormat="1" applyFont="1" applyBorder="1"/>
    <xf numFmtId="177" fontId="4" fillId="0" borderId="14" xfId="7" applyNumberFormat="1" applyFont="1" applyBorder="1"/>
    <xf numFmtId="177" fontId="4" fillId="0" borderId="15" xfId="7" applyNumberFormat="1" applyFont="1" applyBorder="1"/>
    <xf numFmtId="176" fontId="4" fillId="0" borderId="1" xfId="7" applyNumberFormat="1" applyFont="1" applyBorder="1" applyAlignment="1">
      <alignment horizontal="center"/>
    </xf>
    <xf numFmtId="176" fontId="4" fillId="0" borderId="42" xfId="7" applyNumberFormat="1" applyFont="1" applyBorder="1"/>
    <xf numFmtId="176" fontId="4" fillId="0" borderId="43" xfId="7" applyNumberFormat="1" applyFont="1" applyBorder="1"/>
    <xf numFmtId="176" fontId="4" fillId="0" borderId="44" xfId="7" applyNumberFormat="1" applyFont="1" applyBorder="1"/>
    <xf numFmtId="176" fontId="10" fillId="0" borderId="0" xfId="7" applyNumberFormat="1" applyFont="1"/>
    <xf numFmtId="176" fontId="10" fillId="0" borderId="0" xfId="7" applyNumberFormat="1" applyFont="1" applyAlignment="1">
      <alignment horizontal="right"/>
    </xf>
    <xf numFmtId="176" fontId="10" fillId="0" borderId="42" xfId="7" applyNumberFormat="1" applyFont="1" applyBorder="1" applyAlignment="1">
      <alignment horizontal="center" vertical="center" wrapText="1"/>
    </xf>
    <xf numFmtId="176" fontId="10" fillId="0" borderId="43" xfId="7" applyNumberFormat="1" applyFont="1" applyBorder="1" applyAlignment="1">
      <alignment horizontal="center" vertical="center" wrapText="1"/>
    </xf>
    <xf numFmtId="176" fontId="10" fillId="0" borderId="44" xfId="7" applyNumberFormat="1" applyFont="1" applyBorder="1" applyAlignment="1">
      <alignment horizontal="center" vertical="center" wrapText="1"/>
    </xf>
    <xf numFmtId="176" fontId="10" fillId="0" borderId="45" xfId="7" applyNumberFormat="1" applyFont="1" applyBorder="1" applyAlignment="1">
      <alignment horizontal="distributed" indent="1"/>
    </xf>
    <xf numFmtId="176" fontId="10" fillId="0" borderId="46" xfId="7" applyNumberFormat="1" applyFont="1" applyBorder="1"/>
    <xf numFmtId="176" fontId="10" fillId="0" borderId="47" xfId="7" applyNumberFormat="1" applyFont="1" applyBorder="1"/>
    <xf numFmtId="176" fontId="10" fillId="0" borderId="48" xfId="7" applyNumberFormat="1" applyFont="1" applyBorder="1"/>
    <xf numFmtId="176" fontId="10" fillId="0" borderId="32" xfId="7" applyNumberFormat="1" applyFont="1" applyBorder="1" applyAlignment="1">
      <alignment horizontal="distributed" indent="1"/>
    </xf>
    <xf numFmtId="176" fontId="10" fillId="0" borderId="35" xfId="7" applyNumberFormat="1" applyFont="1" applyBorder="1"/>
    <xf numFmtId="176" fontId="10" fillId="0" borderId="14" xfId="7" applyNumberFormat="1" applyFont="1" applyBorder="1"/>
    <xf numFmtId="176" fontId="10" fillId="0" borderId="15" xfId="7" applyNumberFormat="1" applyFont="1" applyBorder="1"/>
    <xf numFmtId="176" fontId="10" fillId="0" borderId="49" xfId="7" applyNumberFormat="1" applyFont="1" applyBorder="1" applyAlignment="1">
      <alignment horizontal="distributed" indent="1"/>
    </xf>
    <xf numFmtId="176" fontId="10" fillId="0" borderId="50" xfId="7" applyNumberFormat="1" applyFont="1" applyBorder="1"/>
    <xf numFmtId="176" fontId="10" fillId="0" borderId="51" xfId="7" applyNumberFormat="1" applyFont="1" applyBorder="1"/>
    <xf numFmtId="176" fontId="10" fillId="0" borderId="52" xfId="7" applyNumberFormat="1" applyFont="1" applyBorder="1"/>
    <xf numFmtId="176" fontId="10" fillId="0" borderId="1" xfId="7" applyNumberFormat="1" applyFont="1" applyBorder="1"/>
    <xf numFmtId="176" fontId="10" fillId="0" borderId="42" xfId="7" applyNumberFormat="1" applyFont="1" applyBorder="1"/>
    <xf numFmtId="176" fontId="10" fillId="0" borderId="43" xfId="7" applyNumberFormat="1" applyFont="1" applyBorder="1"/>
    <xf numFmtId="176" fontId="10" fillId="0" borderId="44" xfId="7" applyNumberFormat="1" applyFont="1" applyBorder="1"/>
    <xf numFmtId="176" fontId="10" fillId="0" borderId="32" xfId="7" applyNumberFormat="1" applyFont="1" applyBorder="1"/>
    <xf numFmtId="176" fontId="10" fillId="0" borderId="1" xfId="7" applyNumberFormat="1" applyFont="1" applyBorder="1" applyAlignment="1">
      <alignment horizontal="center" vertical="center"/>
    </xf>
    <xf numFmtId="176" fontId="10" fillId="0" borderId="42" xfId="7" applyNumberFormat="1" applyFont="1" applyBorder="1" applyAlignment="1">
      <alignment horizontal="center" vertical="center"/>
    </xf>
    <xf numFmtId="176" fontId="9" fillId="0" borderId="0" xfId="5" applyNumberFormat="1" applyFont="1" applyAlignment="1">
      <alignment vertical="center"/>
    </xf>
    <xf numFmtId="176" fontId="4" fillId="0" borderId="0" xfId="5" applyNumberFormat="1" applyFont="1" applyAlignment="1">
      <alignment vertical="center"/>
    </xf>
    <xf numFmtId="176" fontId="4" fillId="0" borderId="0" xfId="5" applyNumberFormat="1" applyFont="1"/>
    <xf numFmtId="176" fontId="4" fillId="0" borderId="2" xfId="5" applyNumberFormat="1" applyFont="1" applyBorder="1" applyAlignment="1">
      <alignment vertical="center"/>
    </xf>
    <xf numFmtId="176" fontId="4" fillId="0" borderId="29" xfId="5" applyNumberFormat="1" applyFont="1" applyBorder="1" applyAlignment="1">
      <alignment horizontal="center" vertical="center"/>
    </xf>
    <xf numFmtId="176" fontId="4" fillId="0" borderId="8" xfId="5" applyNumberFormat="1" applyFont="1" applyBorder="1" applyAlignment="1">
      <alignment horizontal="center" vertical="center"/>
    </xf>
    <xf numFmtId="176" fontId="4" fillId="0" borderId="9" xfId="5" applyNumberFormat="1" applyFont="1" applyBorder="1" applyAlignment="1">
      <alignment horizontal="center" vertical="center"/>
    </xf>
    <xf numFmtId="176" fontId="4" fillId="0" borderId="30" xfId="5" applyNumberFormat="1" applyFont="1" applyBorder="1" applyAlignment="1">
      <alignment horizontal="center" vertical="center"/>
    </xf>
    <xf numFmtId="3" fontId="4" fillId="0" borderId="34" xfId="5" applyNumberFormat="1" applyFont="1" applyBorder="1" applyAlignment="1">
      <alignment horizontal="right" vertical="center"/>
    </xf>
    <xf numFmtId="3" fontId="4" fillId="0" borderId="11" xfId="5" applyNumberFormat="1" applyFont="1" applyBorder="1" applyAlignment="1">
      <alignment horizontal="right" vertical="center"/>
    </xf>
    <xf numFmtId="3" fontId="4" fillId="0" borderId="12" xfId="5" applyNumberFormat="1" applyFont="1" applyBorder="1" applyAlignment="1">
      <alignment horizontal="right" vertical="center"/>
    </xf>
    <xf numFmtId="176" fontId="4" fillId="0" borderId="34" xfId="5" applyNumberFormat="1" applyFont="1" applyBorder="1" applyAlignment="1">
      <alignment horizontal="right" vertical="center"/>
    </xf>
    <xf numFmtId="176" fontId="4" fillId="0" borderId="11" xfId="5" applyNumberFormat="1" applyFont="1" applyBorder="1" applyAlignment="1">
      <alignment horizontal="right" vertical="center"/>
    </xf>
    <xf numFmtId="176" fontId="4" fillId="0" borderId="12" xfId="5" applyNumberFormat="1" applyFont="1" applyBorder="1" applyAlignment="1">
      <alignment horizontal="right" vertical="center"/>
    </xf>
    <xf numFmtId="176" fontId="4" fillId="0" borderId="32" xfId="5" applyNumberFormat="1" applyFont="1" applyBorder="1" applyAlignment="1">
      <alignment horizontal="center" vertical="center"/>
    </xf>
    <xf numFmtId="3" fontId="4" fillId="0" borderId="31" xfId="5" applyNumberFormat="1" applyFont="1" applyBorder="1" applyAlignment="1">
      <alignment horizontal="right" vertical="center"/>
    </xf>
    <xf numFmtId="3" fontId="4" fillId="0" borderId="14" xfId="5" applyNumberFormat="1" applyFont="1" applyBorder="1" applyAlignment="1">
      <alignment horizontal="right" vertical="center"/>
    </xf>
    <xf numFmtId="3" fontId="4" fillId="0" borderId="15" xfId="5" applyNumberFormat="1" applyFont="1" applyBorder="1" applyAlignment="1">
      <alignment horizontal="right" vertical="center"/>
    </xf>
    <xf numFmtId="176" fontId="4" fillId="0" borderId="31" xfId="5" applyNumberFormat="1" applyFont="1" applyBorder="1" applyAlignment="1">
      <alignment horizontal="right" vertical="center"/>
    </xf>
    <xf numFmtId="176" fontId="4" fillId="0" borderId="15" xfId="5" applyNumberFormat="1" applyFont="1" applyBorder="1" applyAlignment="1">
      <alignment horizontal="right" vertical="center"/>
    </xf>
    <xf numFmtId="176" fontId="4" fillId="0" borderId="33" xfId="5" applyNumberFormat="1" applyFont="1" applyBorder="1" applyAlignment="1">
      <alignment horizontal="center" vertical="center"/>
    </xf>
    <xf numFmtId="176" fontId="4" fillId="0" borderId="36" xfId="5" applyNumberFormat="1" applyFont="1" applyBorder="1" applyAlignment="1">
      <alignment horizontal="right" vertical="center"/>
    </xf>
    <xf numFmtId="176" fontId="4" fillId="0" borderId="17" xfId="5" applyNumberFormat="1" applyFont="1" applyBorder="1" applyAlignment="1">
      <alignment horizontal="right" vertical="center"/>
    </xf>
    <xf numFmtId="176" fontId="4" fillId="0" borderId="18" xfId="5" applyNumberFormat="1" applyFont="1" applyBorder="1" applyAlignment="1">
      <alignment horizontal="right" vertical="center"/>
    </xf>
    <xf numFmtId="3" fontId="4" fillId="0" borderId="36" xfId="5" applyNumberFormat="1" applyFont="1" applyBorder="1" applyAlignment="1">
      <alignment horizontal="right" vertical="center"/>
    </xf>
    <xf numFmtId="3" fontId="4" fillId="0" borderId="17" xfId="5" applyNumberFormat="1" applyFont="1" applyBorder="1" applyAlignment="1">
      <alignment horizontal="right" vertical="center"/>
    </xf>
    <xf numFmtId="3" fontId="4" fillId="0" borderId="18" xfId="5" applyNumberFormat="1" applyFont="1" applyBorder="1" applyAlignment="1">
      <alignment horizontal="right" vertical="center"/>
    </xf>
    <xf numFmtId="176" fontId="4" fillId="0" borderId="35" xfId="5" applyNumberFormat="1" applyFont="1" applyBorder="1" applyAlignment="1">
      <alignment horizontal="right" vertical="center"/>
    </xf>
    <xf numFmtId="176" fontId="4" fillId="0" borderId="13" xfId="5" applyNumberFormat="1" applyFont="1" applyBorder="1" applyAlignment="1">
      <alignment horizontal="right" vertical="center"/>
    </xf>
    <xf numFmtId="176" fontId="4" fillId="0" borderId="0" xfId="5" applyNumberFormat="1" applyFont="1" applyAlignment="1">
      <alignment horizontal="right" vertical="center"/>
    </xf>
    <xf numFmtId="176" fontId="3" fillId="0" borderId="38" xfId="5" applyNumberFormat="1" applyFont="1" applyBorder="1" applyAlignment="1">
      <alignment horizontal="center" vertical="center"/>
    </xf>
    <xf numFmtId="176" fontId="3" fillId="0" borderId="41" xfId="5" applyNumberFormat="1" applyFont="1" applyBorder="1" applyAlignment="1">
      <alignment horizontal="right" vertical="center"/>
    </xf>
    <xf numFmtId="176" fontId="3" fillId="0" borderId="40" xfId="5" applyNumberFormat="1" applyFont="1" applyBorder="1" applyAlignment="1">
      <alignment horizontal="right" vertical="center"/>
    </xf>
    <xf numFmtId="176" fontId="3" fillId="0" borderId="21" xfId="5" applyNumberFormat="1" applyFont="1" applyBorder="1" applyAlignment="1">
      <alignment horizontal="right" vertical="center"/>
    </xf>
    <xf numFmtId="176" fontId="11" fillId="0" borderId="0" xfId="7" applyNumberFormat="1" applyFont="1" applyAlignment="1">
      <alignment vertical="center"/>
    </xf>
    <xf numFmtId="176" fontId="10" fillId="0" borderId="1" xfId="7" applyNumberFormat="1" applyFont="1" applyBorder="1" applyAlignment="1">
      <alignment horizontal="center"/>
    </xf>
    <xf numFmtId="176" fontId="12" fillId="0" borderId="0" xfId="7" applyNumberFormat="1" applyFont="1" applyAlignment="1">
      <alignment vertical="center"/>
    </xf>
    <xf numFmtId="176" fontId="10" fillId="0" borderId="45" xfId="7" applyNumberFormat="1" applyFont="1" applyBorder="1"/>
    <xf numFmtId="176" fontId="10" fillId="0" borderId="49" xfId="7" applyNumberFormat="1" applyFont="1" applyBorder="1"/>
    <xf numFmtId="49" fontId="13" fillId="0" borderId="0" xfId="0" applyNumberFormat="1" applyFont="1" applyAlignment="1">
      <alignment horizontal="left" vertical="center"/>
    </xf>
    <xf numFmtId="0" fontId="14" fillId="0" borderId="0" xfId="0" applyFont="1">
      <alignment vertical="center"/>
    </xf>
    <xf numFmtId="49" fontId="15" fillId="0" borderId="0" xfId="0" applyNumberFormat="1" applyFont="1" applyAlignment="1">
      <alignment horizontal="left" vertical="center"/>
    </xf>
    <xf numFmtId="49" fontId="16" fillId="0" borderId="0" xfId="0" applyNumberFormat="1" applyFont="1" applyAlignment="1">
      <alignment horizontal="left" vertical="center"/>
    </xf>
    <xf numFmtId="49" fontId="17" fillId="0" borderId="0" xfId="0" applyNumberFormat="1" applyFont="1" applyAlignment="1">
      <alignment horizontal="left" vertical="center"/>
    </xf>
    <xf numFmtId="0" fontId="15" fillId="0" borderId="0" xfId="0" applyFont="1">
      <alignment vertical="center"/>
    </xf>
    <xf numFmtId="49" fontId="15" fillId="3" borderId="1" xfId="0" applyNumberFormat="1" applyFont="1" applyFill="1" applyBorder="1" applyAlignment="1">
      <alignment horizontal="center" vertical="center" wrapText="1"/>
    </xf>
    <xf numFmtId="0" fontId="15" fillId="3" borderId="53" xfId="0" applyFont="1" applyFill="1" applyBorder="1" applyAlignment="1">
      <alignment horizontal="center" vertical="center"/>
    </xf>
    <xf numFmtId="0" fontId="15" fillId="3" borderId="1" xfId="0" applyFont="1" applyFill="1" applyBorder="1" applyAlignment="1">
      <alignment horizontal="center" vertical="center"/>
    </xf>
    <xf numFmtId="49" fontId="15" fillId="0" borderId="1" xfId="0" quotePrefix="1" applyNumberFormat="1" applyFont="1" applyBorder="1" applyAlignment="1">
      <alignment horizontal="center" vertical="center"/>
    </xf>
    <xf numFmtId="49" fontId="15" fillId="0" borderId="1" xfId="0" applyNumberFormat="1" applyFont="1" applyBorder="1">
      <alignment vertical="center"/>
    </xf>
    <xf numFmtId="49" fontId="15" fillId="0" borderId="1" xfId="0" applyNumberFormat="1" applyFont="1" applyBorder="1" applyAlignment="1">
      <alignment horizontal="center" vertical="center"/>
    </xf>
    <xf numFmtId="49" fontId="15" fillId="0" borderId="1" xfId="0" applyNumberFormat="1" applyFont="1" applyBorder="1" applyAlignment="1">
      <alignment vertical="center" wrapText="1"/>
    </xf>
    <xf numFmtId="49" fontId="15" fillId="0" borderId="0" xfId="0" applyNumberFormat="1" applyFont="1">
      <alignment vertical="center"/>
    </xf>
    <xf numFmtId="0" fontId="15" fillId="0" borderId="1" xfId="0" applyFont="1" applyBorder="1">
      <alignment vertical="center"/>
    </xf>
    <xf numFmtId="0" fontId="15" fillId="0" borderId="1" xfId="0" applyFont="1" applyBorder="1" applyAlignment="1">
      <alignment horizontal="center" vertical="center"/>
    </xf>
    <xf numFmtId="0" fontId="15" fillId="0" borderId="1" xfId="0" applyFont="1" applyBorder="1" applyAlignment="1">
      <alignment vertical="center" wrapText="1"/>
    </xf>
    <xf numFmtId="49" fontId="18" fillId="0" borderId="1" xfId="0" applyNumberFormat="1" applyFont="1" applyBorder="1" applyAlignment="1">
      <alignment vertical="center" wrapText="1"/>
    </xf>
    <xf numFmtId="176" fontId="4" fillId="0" borderId="3" xfId="1" applyNumberFormat="1" applyFont="1" applyBorder="1" applyAlignment="1">
      <alignment horizontal="center" vertical="center"/>
    </xf>
    <xf numFmtId="176" fontId="4" fillId="0" borderId="7" xfId="1" applyNumberFormat="1" applyFont="1" applyBorder="1" applyAlignment="1">
      <alignment horizontal="center" vertical="center"/>
    </xf>
    <xf numFmtId="176" fontId="4" fillId="0" borderId="4" xfId="1" applyNumberFormat="1" applyFont="1" applyBorder="1" applyAlignment="1">
      <alignment horizontal="center" vertical="center"/>
    </xf>
    <xf numFmtId="176" fontId="4" fillId="0" borderId="5" xfId="1" applyNumberFormat="1" applyFont="1" applyBorder="1" applyAlignment="1">
      <alignment horizontal="center" vertical="center"/>
    </xf>
    <xf numFmtId="176" fontId="4" fillId="0" borderId="6" xfId="1" applyNumberFormat="1" applyFont="1" applyBorder="1" applyAlignment="1">
      <alignment horizontal="center" vertical="center"/>
    </xf>
    <xf numFmtId="176" fontId="4" fillId="0" borderId="22" xfId="1" applyNumberFormat="1" applyFont="1" applyBorder="1" applyAlignment="1">
      <alignment horizontal="center" vertical="center"/>
    </xf>
    <xf numFmtId="176" fontId="4" fillId="0" borderId="27" xfId="1" applyNumberFormat="1" applyFont="1" applyBorder="1" applyAlignment="1">
      <alignment horizontal="center" vertical="center"/>
    </xf>
    <xf numFmtId="176" fontId="4" fillId="0" borderId="23" xfId="1" applyNumberFormat="1" applyFont="1" applyBorder="1" applyAlignment="1">
      <alignment horizontal="center" vertical="center"/>
    </xf>
    <xf numFmtId="176" fontId="4" fillId="0" borderId="24" xfId="1" applyNumberFormat="1" applyFont="1" applyBorder="1" applyAlignment="1">
      <alignment horizontal="center" vertical="center"/>
    </xf>
    <xf numFmtId="176" fontId="4" fillId="0" borderId="25" xfId="1" applyNumberFormat="1" applyFont="1" applyBorder="1" applyAlignment="1">
      <alignment horizontal="center" vertical="center"/>
    </xf>
    <xf numFmtId="176" fontId="4" fillId="0" borderId="26" xfId="1" applyNumberFormat="1" applyFont="1" applyBorder="1" applyAlignment="1">
      <alignment horizontal="center" vertical="center"/>
    </xf>
    <xf numFmtId="176" fontId="4" fillId="0" borderId="22" xfId="5" applyNumberFormat="1" applyFont="1" applyBorder="1" applyAlignment="1">
      <alignment horizontal="center" vertical="center"/>
    </xf>
    <xf numFmtId="176" fontId="4" fillId="0" borderId="27" xfId="5" applyNumberFormat="1" applyFont="1" applyBorder="1" applyAlignment="1">
      <alignment horizontal="center" vertical="center"/>
    </xf>
    <xf numFmtId="176" fontId="4" fillId="0" borderId="26" xfId="5" applyNumberFormat="1" applyFont="1" applyBorder="1" applyAlignment="1">
      <alignment horizontal="center" vertical="center"/>
    </xf>
    <xf numFmtId="176" fontId="4" fillId="0" borderId="24" xfId="5" applyNumberFormat="1" applyFont="1" applyBorder="1" applyAlignment="1">
      <alignment horizontal="center" vertical="center"/>
    </xf>
    <xf numFmtId="176" fontId="4" fillId="0" borderId="25" xfId="5" applyNumberFormat="1" applyFont="1" applyBorder="1" applyAlignment="1">
      <alignment horizontal="center" vertical="center"/>
    </xf>
    <xf numFmtId="176" fontId="4" fillId="0" borderId="1" xfId="7" applyNumberFormat="1" applyFont="1" applyBorder="1" applyAlignment="1">
      <alignment horizontal="center" vertical="center"/>
    </xf>
    <xf numFmtId="176" fontId="4" fillId="0" borderId="42" xfId="7" applyNumberFormat="1" applyFont="1" applyBorder="1" applyAlignment="1">
      <alignment horizontal="center" vertical="center"/>
    </xf>
    <xf numFmtId="176" fontId="4" fillId="0" borderId="43" xfId="7" applyNumberFormat="1" applyFont="1" applyBorder="1" applyAlignment="1">
      <alignment horizontal="center" vertical="center"/>
    </xf>
    <xf numFmtId="176" fontId="4" fillId="0" borderId="44" xfId="7" applyNumberFormat="1" applyFont="1" applyBorder="1" applyAlignment="1">
      <alignment horizontal="center" vertical="center"/>
    </xf>
    <xf numFmtId="176" fontId="10" fillId="0" borderId="1" xfId="7" applyNumberFormat="1" applyFont="1" applyBorder="1" applyAlignment="1">
      <alignment horizontal="center" vertical="center"/>
    </xf>
    <xf numFmtId="176" fontId="10" fillId="0" borderId="42" xfId="7" applyNumberFormat="1" applyFont="1" applyBorder="1" applyAlignment="1">
      <alignment horizontal="center" vertical="center"/>
    </xf>
    <xf numFmtId="176" fontId="10" fillId="0" borderId="43" xfId="7" applyNumberFormat="1" applyFont="1" applyBorder="1" applyAlignment="1">
      <alignment horizontal="center" vertical="center"/>
    </xf>
    <xf numFmtId="176" fontId="10" fillId="0" borderId="44" xfId="7" applyNumberFormat="1" applyFont="1" applyBorder="1" applyAlignment="1">
      <alignment horizontal="center" vertical="center"/>
    </xf>
  </cellXfs>
  <cellStyles count="9">
    <cellStyle name="桁区切り 2" xfId="2" xr:uid="{027CD430-ABF4-4E43-99B3-8ABA2D568AC2}"/>
    <cellStyle name="桁区切り 2 2" xfId="4" xr:uid="{3FCFBD46-DC9B-4B9C-9239-7B76B9CFC356}"/>
    <cellStyle name="桁区切り 3" xfId="3" xr:uid="{710003F1-9A5A-4264-BEB7-063E37603762}"/>
    <cellStyle name="桁区切り 4" xfId="6" xr:uid="{5A1B6029-BB97-454B-9F45-B28F0D0AF034}"/>
    <cellStyle name="桁区切り 5" xfId="8" xr:uid="{42818D93-C2FA-47F2-B75A-E736F966F5EF}"/>
    <cellStyle name="標準" xfId="0" builtinId="0"/>
    <cellStyle name="標準 2" xfId="1" xr:uid="{9E6389B1-5142-47B2-AA08-FD3B851AEB2D}"/>
    <cellStyle name="標準 3" xfId="5" xr:uid="{9470AA5A-7985-4186-9A3F-25062E7324CF}"/>
    <cellStyle name="標準 4" xfId="7" xr:uid="{0A3FC440-7E72-46A7-A2A9-C4E70A0408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0CE8B-3102-4614-85D6-C1F2D5934643}">
  <sheetPr>
    <tabColor theme="0" tint="-0.249977111117893"/>
    <pageSetUpPr fitToPage="1"/>
  </sheetPr>
  <dimension ref="A1:E24"/>
  <sheetViews>
    <sheetView tabSelected="1" view="pageBreakPreview" zoomScaleNormal="100" zoomScaleSheetLayoutView="100" workbookViewId="0">
      <selection activeCell="D18" sqref="D18:D21"/>
    </sheetView>
  </sheetViews>
  <sheetFormatPr defaultRowHeight="22.5" customHeight="1" x14ac:dyDescent="0.4"/>
  <cols>
    <col min="1" max="1" width="11.375" style="209" customWidth="1"/>
    <col min="2" max="2" width="83.25" style="212" customWidth="1"/>
    <col min="3" max="3" width="8.875" style="212" customWidth="1"/>
    <col min="4" max="4" width="32.75" style="212" customWidth="1"/>
    <col min="5" max="5" width="20.375" style="212" customWidth="1"/>
    <col min="6" max="16384" width="9" style="212"/>
  </cols>
  <sheetData>
    <row r="1" spans="1:5" s="208" customFormat="1" ht="22.5" customHeight="1" x14ac:dyDescent="0.4">
      <c r="A1" s="207" t="s">
        <v>248</v>
      </c>
    </row>
    <row r="2" spans="1:5" s="208" customFormat="1" ht="15" customHeight="1" x14ac:dyDescent="0.4">
      <c r="A2" s="209" t="s">
        <v>205</v>
      </c>
    </row>
    <row r="3" spans="1:5" s="208" customFormat="1" ht="15" customHeight="1" x14ac:dyDescent="0.4">
      <c r="A3" s="210"/>
    </row>
    <row r="4" spans="1:5" ht="22.5" customHeight="1" x14ac:dyDescent="0.4">
      <c r="A4" s="211" t="s">
        <v>249</v>
      </c>
    </row>
    <row r="5" spans="1:5" ht="33" customHeight="1" x14ac:dyDescent="0.4">
      <c r="A5" s="213" t="s">
        <v>206</v>
      </c>
      <c r="B5" s="214" t="s">
        <v>207</v>
      </c>
      <c r="C5" s="215" t="s">
        <v>208</v>
      </c>
      <c r="D5" s="215" t="s">
        <v>209</v>
      </c>
    </row>
    <row r="6" spans="1:5" ht="27" customHeight="1" x14ac:dyDescent="0.4">
      <c r="A6" s="216" t="s">
        <v>210</v>
      </c>
      <c r="B6" s="217" t="s">
        <v>211</v>
      </c>
      <c r="C6" s="218"/>
      <c r="D6" s="219"/>
      <c r="E6" s="220"/>
    </row>
    <row r="7" spans="1:5" ht="27" customHeight="1" x14ac:dyDescent="0.4">
      <c r="A7" s="218" t="s">
        <v>212</v>
      </c>
      <c r="B7" s="217" t="s">
        <v>213</v>
      </c>
      <c r="C7" s="218"/>
      <c r="D7" s="219"/>
      <c r="E7" s="220"/>
    </row>
    <row r="8" spans="1:5" ht="27" customHeight="1" x14ac:dyDescent="0.4">
      <c r="A8" s="218" t="s">
        <v>214</v>
      </c>
      <c r="B8" s="221" t="s">
        <v>215</v>
      </c>
      <c r="C8" s="222"/>
      <c r="D8" s="223"/>
    </row>
    <row r="9" spans="1:5" ht="27" customHeight="1" x14ac:dyDescent="0.4">
      <c r="A9" s="218" t="s">
        <v>216</v>
      </c>
      <c r="B9" s="221" t="s">
        <v>217</v>
      </c>
      <c r="C9" s="222"/>
      <c r="D9" s="223"/>
    </row>
    <row r="10" spans="1:5" ht="27" customHeight="1" x14ac:dyDescent="0.4">
      <c r="A10" s="218" t="s">
        <v>218</v>
      </c>
      <c r="B10" s="217" t="s">
        <v>219</v>
      </c>
      <c r="C10" s="218"/>
      <c r="D10" s="219"/>
      <c r="E10" s="220"/>
    </row>
    <row r="11" spans="1:5" ht="27" customHeight="1" x14ac:dyDescent="0.4">
      <c r="A11" s="218" t="s">
        <v>220</v>
      </c>
      <c r="B11" s="221" t="s">
        <v>221</v>
      </c>
      <c r="C11" s="218"/>
      <c r="D11" s="223"/>
    </row>
    <row r="12" spans="1:5" ht="27" customHeight="1" x14ac:dyDescent="0.4">
      <c r="A12" s="218" t="s">
        <v>222</v>
      </c>
      <c r="B12" s="221" t="s">
        <v>223</v>
      </c>
      <c r="C12" s="222"/>
      <c r="D12" s="223"/>
    </row>
    <row r="13" spans="1:5" ht="27" customHeight="1" x14ac:dyDescent="0.4">
      <c r="A13" s="218" t="s">
        <v>224</v>
      </c>
      <c r="B13" s="217" t="s">
        <v>225</v>
      </c>
      <c r="C13" s="218"/>
      <c r="D13" s="219"/>
      <c r="E13" s="220"/>
    </row>
    <row r="14" spans="1:5" ht="27" customHeight="1" x14ac:dyDescent="0.4">
      <c r="A14" s="218" t="s">
        <v>226</v>
      </c>
      <c r="B14" s="217" t="s">
        <v>227</v>
      </c>
      <c r="C14" s="218"/>
      <c r="D14" s="219"/>
      <c r="E14" s="220"/>
    </row>
    <row r="15" spans="1:5" ht="27" customHeight="1" x14ac:dyDescent="0.4">
      <c r="A15" s="218" t="s">
        <v>228</v>
      </c>
      <c r="B15" s="217" t="s">
        <v>229</v>
      </c>
      <c r="C15" s="218"/>
      <c r="D15" s="219"/>
      <c r="E15" s="220"/>
    </row>
    <row r="16" spans="1:5" ht="27" customHeight="1" x14ac:dyDescent="0.4">
      <c r="A16" s="218" t="s">
        <v>230</v>
      </c>
      <c r="B16" s="217" t="s">
        <v>231</v>
      </c>
      <c r="C16" s="218"/>
      <c r="D16" s="219"/>
      <c r="E16" s="220"/>
    </row>
    <row r="17" spans="1:5" ht="27" customHeight="1" x14ac:dyDescent="0.4">
      <c r="A17" s="218" t="s">
        <v>232</v>
      </c>
      <c r="B17" s="217" t="s">
        <v>233</v>
      </c>
      <c r="C17" s="218"/>
      <c r="D17" s="219"/>
      <c r="E17" s="220"/>
    </row>
    <row r="18" spans="1:5" ht="27" customHeight="1" x14ac:dyDescent="0.4">
      <c r="A18" s="218" t="s">
        <v>234</v>
      </c>
      <c r="B18" s="217" t="s">
        <v>235</v>
      </c>
      <c r="C18" s="218"/>
      <c r="D18" s="224"/>
      <c r="E18" s="220"/>
    </row>
    <row r="19" spans="1:5" ht="27" customHeight="1" x14ac:dyDescent="0.4">
      <c r="A19" s="218" t="s">
        <v>236</v>
      </c>
      <c r="B19" s="217" t="s">
        <v>237</v>
      </c>
      <c r="C19" s="218"/>
      <c r="D19" s="224"/>
      <c r="E19" s="220"/>
    </row>
    <row r="20" spans="1:5" ht="27" customHeight="1" x14ac:dyDescent="0.4">
      <c r="A20" s="218" t="s">
        <v>238</v>
      </c>
      <c r="B20" s="221" t="s">
        <v>239</v>
      </c>
      <c r="C20" s="222"/>
      <c r="D20" s="223"/>
    </row>
    <row r="21" spans="1:5" ht="27" customHeight="1" x14ac:dyDescent="0.4">
      <c r="A21" s="218" t="s">
        <v>240</v>
      </c>
      <c r="B21" s="217" t="s">
        <v>241</v>
      </c>
      <c r="C21" s="218"/>
      <c r="D21" s="224"/>
      <c r="E21" s="220"/>
    </row>
    <row r="22" spans="1:5" ht="27" customHeight="1" x14ac:dyDescent="0.4">
      <c r="A22" s="218" t="s">
        <v>242</v>
      </c>
      <c r="B22" s="217" t="s">
        <v>243</v>
      </c>
      <c r="C22" s="218"/>
      <c r="D22" s="219"/>
      <c r="E22" s="220"/>
    </row>
    <row r="23" spans="1:5" ht="27" customHeight="1" x14ac:dyDescent="0.4">
      <c r="A23" s="218" t="s">
        <v>244</v>
      </c>
      <c r="B23" s="217" t="s">
        <v>245</v>
      </c>
      <c r="C23" s="218"/>
      <c r="D23" s="219"/>
      <c r="E23" s="220"/>
    </row>
    <row r="24" spans="1:5" ht="27" customHeight="1" x14ac:dyDescent="0.4">
      <c r="A24" s="218" t="s">
        <v>246</v>
      </c>
      <c r="B24" s="217" t="s">
        <v>247</v>
      </c>
      <c r="C24" s="218"/>
      <c r="D24" s="219"/>
      <c r="E24" s="220"/>
    </row>
  </sheetData>
  <phoneticPr fontId="1"/>
  <printOptions horizontalCentered="1"/>
  <pageMargins left="0.70866141732283472" right="0.70866141732283472" top="0.74803149606299213" bottom="0.74803149606299213" header="0.31496062992125984" footer="0.31496062992125984"/>
  <pageSetup paperSize="9" scale="7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C2B8D-B6A9-4FAC-88A1-7FB3183D6EA6}">
  <sheetPr>
    <pageSetUpPr fitToPage="1"/>
  </sheetPr>
  <dimension ref="A1:P52"/>
  <sheetViews>
    <sheetView view="pageBreakPreview" zoomScale="90" zoomScaleNormal="80" zoomScaleSheetLayoutView="90" workbookViewId="0">
      <pane xSplit="1" ySplit="4" topLeftCell="D5" activePane="bottomRight" state="frozen"/>
      <selection pane="topRight" activeCell="B1" sqref="B1"/>
      <selection pane="bottomLeft" activeCell="A6" sqref="A6"/>
      <selection pane="bottomRight" activeCell="N6" sqref="N6:P9"/>
    </sheetView>
  </sheetViews>
  <sheetFormatPr defaultRowHeight="12" x14ac:dyDescent="0.15"/>
  <cols>
    <col min="1" max="1" width="15.625" style="144" customWidth="1"/>
    <col min="2" max="16" width="12.625" style="144" customWidth="1"/>
    <col min="17" max="16384" width="9" style="144"/>
  </cols>
  <sheetData>
    <row r="1" spans="1:16" ht="20.25" customHeight="1" x14ac:dyDescent="0.15">
      <c r="A1" s="204" t="s">
        <v>170</v>
      </c>
    </row>
    <row r="2" spans="1:16" x14ac:dyDescent="0.15">
      <c r="D2" s="145"/>
      <c r="G2" s="145"/>
      <c r="J2" s="145"/>
      <c r="M2" s="145"/>
      <c r="P2" s="145" t="s">
        <v>107</v>
      </c>
    </row>
    <row r="3" spans="1:16" x14ac:dyDescent="0.15">
      <c r="A3" s="245" t="s">
        <v>108</v>
      </c>
      <c r="B3" s="246" t="s">
        <v>163</v>
      </c>
      <c r="C3" s="247"/>
      <c r="D3" s="248"/>
      <c r="E3" s="246" t="s">
        <v>164</v>
      </c>
      <c r="F3" s="247"/>
      <c r="G3" s="248"/>
      <c r="H3" s="246" t="s">
        <v>185</v>
      </c>
      <c r="I3" s="247"/>
      <c r="J3" s="248"/>
      <c r="K3" s="246" t="s">
        <v>198</v>
      </c>
      <c r="L3" s="247"/>
      <c r="M3" s="248"/>
      <c r="N3" s="246" t="s">
        <v>203</v>
      </c>
      <c r="O3" s="247"/>
      <c r="P3" s="248"/>
    </row>
    <row r="4" spans="1:16" ht="24" x14ac:dyDescent="0.15">
      <c r="A4" s="245"/>
      <c r="B4" s="146" t="s">
        <v>111</v>
      </c>
      <c r="C4" s="147" t="s">
        <v>112</v>
      </c>
      <c r="D4" s="148" t="s">
        <v>113</v>
      </c>
      <c r="E4" s="146" t="s">
        <v>111</v>
      </c>
      <c r="F4" s="147" t="s">
        <v>112</v>
      </c>
      <c r="G4" s="148" t="s">
        <v>113</v>
      </c>
      <c r="H4" s="146" t="s">
        <v>111</v>
      </c>
      <c r="I4" s="147" t="s">
        <v>112</v>
      </c>
      <c r="J4" s="148" t="s">
        <v>113</v>
      </c>
      <c r="K4" s="146" t="s">
        <v>111</v>
      </c>
      <c r="L4" s="147" t="s">
        <v>112</v>
      </c>
      <c r="M4" s="148" t="s">
        <v>113</v>
      </c>
      <c r="N4" s="146" t="s">
        <v>111</v>
      </c>
      <c r="O4" s="147" t="s">
        <v>112</v>
      </c>
      <c r="P4" s="148" t="s">
        <v>113</v>
      </c>
    </row>
    <row r="5" spans="1:16" x14ac:dyDescent="0.15">
      <c r="A5" s="149" t="s">
        <v>6</v>
      </c>
      <c r="B5" s="150">
        <v>0</v>
      </c>
      <c r="C5" s="151">
        <v>0</v>
      </c>
      <c r="D5" s="152">
        <v>293000</v>
      </c>
      <c r="E5" s="150">
        <v>0</v>
      </c>
      <c r="F5" s="151">
        <v>0</v>
      </c>
      <c r="G5" s="152">
        <v>256000</v>
      </c>
      <c r="H5" s="150">
        <v>0</v>
      </c>
      <c r="I5" s="151">
        <v>0</v>
      </c>
      <c r="J5" s="152">
        <v>120000</v>
      </c>
      <c r="K5" s="150">
        <v>0</v>
      </c>
      <c r="L5" s="151">
        <v>0</v>
      </c>
      <c r="M5" s="152">
        <v>164000</v>
      </c>
    </row>
    <row r="6" spans="1:16" x14ac:dyDescent="0.15">
      <c r="A6" s="153" t="s">
        <v>114</v>
      </c>
      <c r="B6" s="154">
        <v>0</v>
      </c>
      <c r="C6" s="155">
        <v>0</v>
      </c>
      <c r="D6" s="156">
        <v>13400</v>
      </c>
      <c r="E6" s="154">
        <v>0</v>
      </c>
      <c r="F6" s="155">
        <v>0</v>
      </c>
      <c r="G6" s="156">
        <v>50000</v>
      </c>
      <c r="H6" s="154">
        <v>0</v>
      </c>
      <c r="I6" s="155">
        <v>0</v>
      </c>
      <c r="J6" s="156">
        <v>0</v>
      </c>
      <c r="K6" s="154">
        <v>0</v>
      </c>
      <c r="L6" s="155">
        <v>0</v>
      </c>
      <c r="M6" s="156">
        <v>0</v>
      </c>
      <c r="N6" s="150"/>
      <c r="O6" s="151"/>
      <c r="P6" s="152"/>
    </row>
    <row r="7" spans="1:16" x14ac:dyDescent="0.15">
      <c r="A7" s="153" t="s">
        <v>115</v>
      </c>
      <c r="B7" s="154">
        <v>0</v>
      </c>
      <c r="C7" s="155">
        <v>0</v>
      </c>
      <c r="D7" s="156">
        <v>110000</v>
      </c>
      <c r="E7" s="154">
        <v>0</v>
      </c>
      <c r="F7" s="155">
        <v>0</v>
      </c>
      <c r="G7" s="156">
        <v>35200</v>
      </c>
      <c r="H7" s="154">
        <v>0</v>
      </c>
      <c r="I7" s="155">
        <v>0</v>
      </c>
      <c r="J7" s="156">
        <v>102800</v>
      </c>
      <c r="K7" s="154">
        <v>0</v>
      </c>
      <c r="L7" s="155">
        <v>0</v>
      </c>
      <c r="M7" s="156">
        <v>65310</v>
      </c>
      <c r="N7" s="154"/>
      <c r="O7" s="155"/>
      <c r="P7" s="156"/>
    </row>
    <row r="8" spans="1:16" x14ac:dyDescent="0.15">
      <c r="A8" s="153" t="s">
        <v>116</v>
      </c>
      <c r="B8" s="154">
        <v>0</v>
      </c>
      <c r="C8" s="155">
        <v>0</v>
      </c>
      <c r="D8" s="156">
        <v>0</v>
      </c>
      <c r="E8" s="154">
        <v>0</v>
      </c>
      <c r="F8" s="155">
        <v>0</v>
      </c>
      <c r="G8" s="156">
        <v>0</v>
      </c>
      <c r="H8" s="154">
        <v>0</v>
      </c>
      <c r="I8" s="155">
        <v>0</v>
      </c>
      <c r="J8" s="156">
        <v>0</v>
      </c>
      <c r="K8" s="154">
        <v>0</v>
      </c>
      <c r="L8" s="155">
        <v>0</v>
      </c>
      <c r="M8" s="156">
        <v>0</v>
      </c>
      <c r="N8" s="154"/>
      <c r="O8" s="155"/>
      <c r="P8" s="156"/>
    </row>
    <row r="9" spans="1:16" x14ac:dyDescent="0.15">
      <c r="A9" s="153" t="s">
        <v>117</v>
      </c>
      <c r="B9" s="154">
        <v>0</v>
      </c>
      <c r="C9" s="155">
        <v>0</v>
      </c>
      <c r="D9" s="156">
        <v>0</v>
      </c>
      <c r="E9" s="154">
        <v>0</v>
      </c>
      <c r="F9" s="155">
        <v>0</v>
      </c>
      <c r="G9" s="156">
        <v>0</v>
      </c>
      <c r="H9" s="154">
        <v>0</v>
      </c>
      <c r="I9" s="155">
        <v>0</v>
      </c>
      <c r="J9" s="156">
        <v>0</v>
      </c>
      <c r="K9" s="154">
        <v>0</v>
      </c>
      <c r="L9" s="155">
        <v>0</v>
      </c>
      <c r="M9" s="156">
        <v>0</v>
      </c>
      <c r="N9" s="154"/>
      <c r="O9" s="155"/>
      <c r="P9" s="156"/>
    </row>
    <row r="10" spans="1:16" x14ac:dyDescent="0.15">
      <c r="A10" s="149" t="s">
        <v>118</v>
      </c>
      <c r="B10" s="150">
        <v>0</v>
      </c>
      <c r="C10" s="151">
        <v>0</v>
      </c>
      <c r="D10" s="152">
        <v>0</v>
      </c>
      <c r="E10" s="150">
        <v>0</v>
      </c>
      <c r="F10" s="151">
        <v>0</v>
      </c>
      <c r="G10" s="152">
        <v>0</v>
      </c>
      <c r="H10" s="150">
        <v>0</v>
      </c>
      <c r="I10" s="151">
        <v>0</v>
      </c>
      <c r="J10" s="152">
        <v>0</v>
      </c>
      <c r="K10" s="150">
        <v>0</v>
      </c>
      <c r="L10" s="151">
        <v>0</v>
      </c>
      <c r="M10" s="152">
        <v>0</v>
      </c>
      <c r="N10" s="150"/>
      <c r="O10" s="151"/>
      <c r="P10" s="152"/>
    </row>
    <row r="11" spans="1:16" x14ac:dyDescent="0.15">
      <c r="A11" s="153" t="s">
        <v>119</v>
      </c>
      <c r="B11" s="154">
        <v>0</v>
      </c>
      <c r="C11" s="155">
        <v>0</v>
      </c>
      <c r="D11" s="156">
        <v>0</v>
      </c>
      <c r="E11" s="154">
        <v>0</v>
      </c>
      <c r="F11" s="155">
        <v>0</v>
      </c>
      <c r="G11" s="156">
        <v>0</v>
      </c>
      <c r="H11" s="154">
        <v>0</v>
      </c>
      <c r="I11" s="155">
        <v>0</v>
      </c>
      <c r="J11" s="156">
        <v>0</v>
      </c>
      <c r="K11" s="154">
        <v>0</v>
      </c>
      <c r="L11" s="155">
        <v>0</v>
      </c>
      <c r="M11" s="156">
        <v>0</v>
      </c>
      <c r="N11" s="154"/>
      <c r="O11" s="155"/>
      <c r="P11" s="156"/>
    </row>
    <row r="12" spans="1:16" x14ac:dyDescent="0.15">
      <c r="A12" s="153" t="s">
        <v>120</v>
      </c>
      <c r="B12" s="154">
        <v>0</v>
      </c>
      <c r="C12" s="155">
        <v>0</v>
      </c>
      <c r="D12" s="156">
        <v>5000</v>
      </c>
      <c r="E12" s="154">
        <v>0</v>
      </c>
      <c r="F12" s="155">
        <v>0</v>
      </c>
      <c r="G12" s="156">
        <v>0</v>
      </c>
      <c r="H12" s="154">
        <v>0</v>
      </c>
      <c r="I12" s="155">
        <v>0</v>
      </c>
      <c r="J12" s="156">
        <v>0</v>
      </c>
      <c r="K12" s="154">
        <v>0</v>
      </c>
      <c r="L12" s="155">
        <v>0</v>
      </c>
      <c r="M12" s="156">
        <v>0</v>
      </c>
      <c r="N12" s="154"/>
      <c r="O12" s="155"/>
      <c r="P12" s="156"/>
    </row>
    <row r="13" spans="1:16" x14ac:dyDescent="0.15">
      <c r="A13" s="153" t="s">
        <v>121</v>
      </c>
      <c r="B13" s="154">
        <v>0</v>
      </c>
      <c r="C13" s="155">
        <v>0</v>
      </c>
      <c r="D13" s="156">
        <v>0</v>
      </c>
      <c r="E13" s="154">
        <v>0</v>
      </c>
      <c r="F13" s="155">
        <v>0</v>
      </c>
      <c r="G13" s="156">
        <v>0</v>
      </c>
      <c r="H13" s="154">
        <v>0</v>
      </c>
      <c r="I13" s="155">
        <v>0</v>
      </c>
      <c r="J13" s="156">
        <v>0</v>
      </c>
      <c r="K13" s="154">
        <v>0</v>
      </c>
      <c r="L13" s="155">
        <v>0</v>
      </c>
      <c r="M13" s="156">
        <v>0</v>
      </c>
      <c r="N13" s="154"/>
      <c r="O13" s="155"/>
      <c r="P13" s="156"/>
    </row>
    <row r="14" spans="1:16" x14ac:dyDescent="0.15">
      <c r="A14" s="157" t="s">
        <v>122</v>
      </c>
      <c r="B14" s="158">
        <v>0</v>
      </c>
      <c r="C14" s="159">
        <v>0</v>
      </c>
      <c r="D14" s="160">
        <v>0</v>
      </c>
      <c r="E14" s="158">
        <v>0</v>
      </c>
      <c r="F14" s="159">
        <v>0</v>
      </c>
      <c r="G14" s="160">
        <v>0</v>
      </c>
      <c r="H14" s="158">
        <v>0</v>
      </c>
      <c r="I14" s="159">
        <v>0</v>
      </c>
      <c r="J14" s="160">
        <v>0</v>
      </c>
      <c r="K14" s="158">
        <v>0</v>
      </c>
      <c r="L14" s="159">
        <v>0</v>
      </c>
      <c r="M14" s="160">
        <v>0</v>
      </c>
      <c r="N14" s="158"/>
      <c r="O14" s="159"/>
      <c r="P14" s="160"/>
    </row>
    <row r="15" spans="1:16" x14ac:dyDescent="0.15">
      <c r="A15" s="153" t="s">
        <v>123</v>
      </c>
      <c r="B15" s="154">
        <v>0</v>
      </c>
      <c r="C15" s="155">
        <v>0</v>
      </c>
      <c r="D15" s="156">
        <v>0</v>
      </c>
      <c r="E15" s="154">
        <v>0</v>
      </c>
      <c r="F15" s="155">
        <v>0</v>
      </c>
      <c r="G15" s="156">
        <v>0</v>
      </c>
      <c r="H15" s="154">
        <v>0</v>
      </c>
      <c r="I15" s="155">
        <v>0</v>
      </c>
      <c r="J15" s="156">
        <v>0</v>
      </c>
      <c r="K15" s="154">
        <v>0</v>
      </c>
      <c r="L15" s="155">
        <v>0</v>
      </c>
      <c r="M15" s="156">
        <v>0</v>
      </c>
      <c r="N15" s="154"/>
      <c r="O15" s="155"/>
      <c r="P15" s="156"/>
    </row>
    <row r="16" spans="1:16" x14ac:dyDescent="0.15">
      <c r="A16" s="153" t="s">
        <v>124</v>
      </c>
      <c r="B16" s="154">
        <v>0</v>
      </c>
      <c r="C16" s="155">
        <v>0</v>
      </c>
      <c r="D16" s="156">
        <v>274500</v>
      </c>
      <c r="E16" s="154">
        <v>0</v>
      </c>
      <c r="F16" s="155">
        <v>0</v>
      </c>
      <c r="G16" s="156">
        <v>0</v>
      </c>
      <c r="H16" s="154">
        <v>0</v>
      </c>
      <c r="I16" s="155">
        <v>0</v>
      </c>
      <c r="J16" s="156">
        <v>0</v>
      </c>
      <c r="K16" s="154">
        <v>0</v>
      </c>
      <c r="L16" s="155">
        <v>0</v>
      </c>
      <c r="M16" s="156">
        <v>0</v>
      </c>
      <c r="N16" s="154"/>
      <c r="O16" s="155"/>
      <c r="P16" s="156"/>
    </row>
    <row r="17" spans="1:16" x14ac:dyDescent="0.15">
      <c r="A17" s="153" t="s">
        <v>125</v>
      </c>
      <c r="B17" s="154">
        <v>0</v>
      </c>
      <c r="C17" s="155">
        <v>0</v>
      </c>
      <c r="D17" s="156">
        <v>0</v>
      </c>
      <c r="E17" s="154">
        <v>0</v>
      </c>
      <c r="F17" s="155">
        <v>0</v>
      </c>
      <c r="G17" s="156">
        <v>0</v>
      </c>
      <c r="H17" s="154">
        <v>0</v>
      </c>
      <c r="I17" s="155">
        <v>0</v>
      </c>
      <c r="J17" s="156">
        <v>0</v>
      </c>
      <c r="K17" s="154">
        <v>0</v>
      </c>
      <c r="L17" s="155">
        <v>0</v>
      </c>
      <c r="M17" s="156">
        <v>0</v>
      </c>
      <c r="N17" s="154"/>
      <c r="O17" s="155"/>
      <c r="P17" s="156"/>
    </row>
    <row r="18" spans="1:16" x14ac:dyDescent="0.15">
      <c r="A18" s="153" t="s">
        <v>126</v>
      </c>
      <c r="B18" s="154">
        <v>0</v>
      </c>
      <c r="C18" s="155">
        <v>0</v>
      </c>
      <c r="D18" s="156">
        <v>7000</v>
      </c>
      <c r="E18" s="154">
        <v>0</v>
      </c>
      <c r="F18" s="155">
        <v>0</v>
      </c>
      <c r="G18" s="156">
        <v>0</v>
      </c>
      <c r="H18" s="154">
        <v>0</v>
      </c>
      <c r="I18" s="155">
        <v>0</v>
      </c>
      <c r="J18" s="156">
        <v>29000</v>
      </c>
      <c r="K18" s="154">
        <v>0</v>
      </c>
      <c r="L18" s="155">
        <v>0</v>
      </c>
      <c r="M18" s="156">
        <v>24000</v>
      </c>
      <c r="N18" s="154"/>
      <c r="O18" s="155"/>
      <c r="P18" s="156"/>
    </row>
    <row r="19" spans="1:16" x14ac:dyDescent="0.15">
      <c r="A19" s="153" t="s">
        <v>127</v>
      </c>
      <c r="B19" s="154">
        <v>0</v>
      </c>
      <c r="C19" s="155">
        <v>0</v>
      </c>
      <c r="D19" s="156">
        <v>0</v>
      </c>
      <c r="E19" s="154">
        <v>0</v>
      </c>
      <c r="F19" s="155">
        <v>0</v>
      </c>
      <c r="G19" s="156">
        <v>0</v>
      </c>
      <c r="H19" s="154">
        <v>0</v>
      </c>
      <c r="I19" s="155">
        <v>0</v>
      </c>
      <c r="J19" s="156">
        <v>0</v>
      </c>
      <c r="K19" s="154">
        <v>0</v>
      </c>
      <c r="L19" s="155">
        <v>0</v>
      </c>
      <c r="M19" s="156">
        <v>0</v>
      </c>
      <c r="N19" s="154"/>
      <c r="O19" s="155"/>
      <c r="P19" s="156"/>
    </row>
    <row r="20" spans="1:16" x14ac:dyDescent="0.15">
      <c r="A20" s="149" t="s">
        <v>128</v>
      </c>
      <c r="B20" s="150">
        <v>0</v>
      </c>
      <c r="C20" s="151">
        <v>0</v>
      </c>
      <c r="D20" s="152">
        <v>0</v>
      </c>
      <c r="E20" s="150">
        <v>0</v>
      </c>
      <c r="F20" s="151">
        <v>0</v>
      </c>
      <c r="G20" s="152">
        <v>0</v>
      </c>
      <c r="H20" s="150">
        <v>0</v>
      </c>
      <c r="I20" s="151">
        <v>0</v>
      </c>
      <c r="J20" s="152">
        <v>0</v>
      </c>
      <c r="K20" s="150">
        <v>0</v>
      </c>
      <c r="L20" s="151">
        <v>0</v>
      </c>
      <c r="M20" s="152">
        <v>1440</v>
      </c>
      <c r="N20" s="150"/>
      <c r="O20" s="151"/>
      <c r="P20" s="152"/>
    </row>
    <row r="21" spans="1:16" x14ac:dyDescent="0.15">
      <c r="A21" s="153" t="s">
        <v>129</v>
      </c>
      <c r="B21" s="154">
        <v>0</v>
      </c>
      <c r="C21" s="155">
        <v>0</v>
      </c>
      <c r="D21" s="156">
        <v>0</v>
      </c>
      <c r="E21" s="154">
        <v>0</v>
      </c>
      <c r="F21" s="155">
        <v>0</v>
      </c>
      <c r="G21" s="156">
        <v>0</v>
      </c>
      <c r="H21" s="154">
        <v>0</v>
      </c>
      <c r="I21" s="155">
        <v>0</v>
      </c>
      <c r="J21" s="156">
        <v>0</v>
      </c>
      <c r="K21" s="154">
        <v>0</v>
      </c>
      <c r="L21" s="155">
        <v>0</v>
      </c>
      <c r="M21" s="156">
        <v>0</v>
      </c>
      <c r="N21" s="154"/>
      <c r="O21" s="155"/>
      <c r="P21" s="156"/>
    </row>
    <row r="22" spans="1:16" x14ac:dyDescent="0.15">
      <c r="A22" s="153" t="s">
        <v>130</v>
      </c>
      <c r="B22" s="154">
        <v>0</v>
      </c>
      <c r="C22" s="155">
        <v>0</v>
      </c>
      <c r="D22" s="156">
        <v>0</v>
      </c>
      <c r="E22" s="154">
        <v>0</v>
      </c>
      <c r="F22" s="155">
        <v>0</v>
      </c>
      <c r="G22" s="156">
        <v>0</v>
      </c>
      <c r="H22" s="154">
        <v>0</v>
      </c>
      <c r="I22" s="155">
        <v>0</v>
      </c>
      <c r="J22" s="156">
        <v>0</v>
      </c>
      <c r="K22" s="154">
        <v>0</v>
      </c>
      <c r="L22" s="155">
        <v>0</v>
      </c>
      <c r="M22" s="156">
        <v>0</v>
      </c>
      <c r="N22" s="154"/>
      <c r="O22" s="155"/>
      <c r="P22" s="156"/>
    </row>
    <row r="23" spans="1:16" x14ac:dyDescent="0.15">
      <c r="A23" s="153" t="s">
        <v>131</v>
      </c>
      <c r="B23" s="154">
        <v>0</v>
      </c>
      <c r="C23" s="155">
        <v>0</v>
      </c>
      <c r="D23" s="156">
        <v>139185</v>
      </c>
      <c r="E23" s="154">
        <v>0</v>
      </c>
      <c r="F23" s="155">
        <v>0</v>
      </c>
      <c r="G23" s="156">
        <v>10000</v>
      </c>
      <c r="H23" s="154">
        <v>0</v>
      </c>
      <c r="I23" s="155">
        <v>0</v>
      </c>
      <c r="J23" s="156">
        <v>0</v>
      </c>
      <c r="K23" s="154">
        <v>0</v>
      </c>
      <c r="L23" s="155">
        <v>0</v>
      </c>
      <c r="M23" s="156">
        <v>0</v>
      </c>
      <c r="N23" s="154"/>
      <c r="O23" s="155"/>
      <c r="P23" s="156"/>
    </row>
    <row r="24" spans="1:16" x14ac:dyDescent="0.15">
      <c r="A24" s="157" t="s">
        <v>132</v>
      </c>
      <c r="B24" s="158">
        <v>0</v>
      </c>
      <c r="C24" s="159">
        <v>0</v>
      </c>
      <c r="D24" s="160">
        <v>259473</v>
      </c>
      <c r="E24" s="158">
        <v>0</v>
      </c>
      <c r="F24" s="159">
        <v>0</v>
      </c>
      <c r="G24" s="160">
        <v>42000</v>
      </c>
      <c r="H24" s="158">
        <v>0</v>
      </c>
      <c r="I24" s="159">
        <v>0</v>
      </c>
      <c r="J24" s="160">
        <v>27000</v>
      </c>
      <c r="K24" s="158">
        <v>0</v>
      </c>
      <c r="L24" s="159">
        <v>0</v>
      </c>
      <c r="M24" s="160">
        <v>1000</v>
      </c>
      <c r="N24" s="158"/>
      <c r="O24" s="159"/>
      <c r="P24" s="160"/>
    </row>
    <row r="25" spans="1:16" x14ac:dyDescent="0.15">
      <c r="A25" s="153" t="s">
        <v>133</v>
      </c>
      <c r="B25" s="154">
        <v>0</v>
      </c>
      <c r="C25" s="155">
        <v>0</v>
      </c>
      <c r="D25" s="156">
        <v>0</v>
      </c>
      <c r="E25" s="154">
        <v>0</v>
      </c>
      <c r="F25" s="155">
        <v>0</v>
      </c>
      <c r="G25" s="156">
        <v>0</v>
      </c>
      <c r="H25" s="154">
        <v>0</v>
      </c>
      <c r="I25" s="155">
        <v>0</v>
      </c>
      <c r="J25" s="156">
        <v>0</v>
      </c>
      <c r="K25" s="154">
        <v>0</v>
      </c>
      <c r="L25" s="155">
        <v>0</v>
      </c>
      <c r="M25" s="156">
        <v>0</v>
      </c>
      <c r="N25" s="154"/>
      <c r="O25" s="155"/>
      <c r="P25" s="156"/>
    </row>
    <row r="26" spans="1:16" x14ac:dyDescent="0.15">
      <c r="A26" s="153" t="s">
        <v>134</v>
      </c>
      <c r="B26" s="154">
        <v>0</v>
      </c>
      <c r="C26" s="155">
        <v>0</v>
      </c>
      <c r="D26" s="156">
        <v>0</v>
      </c>
      <c r="E26" s="154">
        <v>0</v>
      </c>
      <c r="F26" s="155">
        <v>0</v>
      </c>
      <c r="G26" s="156">
        <v>0</v>
      </c>
      <c r="H26" s="154">
        <v>0</v>
      </c>
      <c r="I26" s="155">
        <v>0</v>
      </c>
      <c r="J26" s="156">
        <v>0</v>
      </c>
      <c r="K26" s="154">
        <v>0</v>
      </c>
      <c r="L26" s="155">
        <v>0</v>
      </c>
      <c r="M26" s="156">
        <v>0</v>
      </c>
      <c r="N26" s="154"/>
      <c r="O26" s="155"/>
      <c r="P26" s="156"/>
    </row>
    <row r="27" spans="1:16" x14ac:dyDescent="0.15">
      <c r="A27" s="153" t="s">
        <v>135</v>
      </c>
      <c r="B27" s="154">
        <v>0</v>
      </c>
      <c r="C27" s="155">
        <v>0</v>
      </c>
      <c r="D27" s="156">
        <v>0</v>
      </c>
      <c r="E27" s="154">
        <v>0</v>
      </c>
      <c r="F27" s="155">
        <v>0</v>
      </c>
      <c r="G27" s="156">
        <v>0</v>
      </c>
      <c r="H27" s="154">
        <v>0</v>
      </c>
      <c r="I27" s="155">
        <v>0</v>
      </c>
      <c r="J27" s="156">
        <v>0</v>
      </c>
      <c r="K27" s="154">
        <v>0</v>
      </c>
      <c r="L27" s="155">
        <v>0</v>
      </c>
      <c r="M27" s="156">
        <v>0</v>
      </c>
      <c r="N27" s="154"/>
      <c r="O27" s="155"/>
      <c r="P27" s="156"/>
    </row>
    <row r="28" spans="1:16" x14ac:dyDescent="0.15">
      <c r="A28" s="153" t="s">
        <v>136</v>
      </c>
      <c r="B28" s="154">
        <v>0</v>
      </c>
      <c r="C28" s="155">
        <v>0</v>
      </c>
      <c r="D28" s="156">
        <v>0</v>
      </c>
      <c r="E28" s="154">
        <v>0</v>
      </c>
      <c r="F28" s="155">
        <v>0</v>
      </c>
      <c r="G28" s="156">
        <v>0</v>
      </c>
      <c r="H28" s="154">
        <v>0</v>
      </c>
      <c r="I28" s="155">
        <v>0</v>
      </c>
      <c r="J28" s="156">
        <v>0</v>
      </c>
      <c r="K28" s="154">
        <v>0</v>
      </c>
      <c r="L28" s="155">
        <v>0</v>
      </c>
      <c r="M28" s="156">
        <v>0</v>
      </c>
      <c r="N28" s="154"/>
      <c r="O28" s="155"/>
      <c r="P28" s="156"/>
    </row>
    <row r="29" spans="1:16" x14ac:dyDescent="0.15">
      <c r="A29" s="153" t="s">
        <v>137</v>
      </c>
      <c r="B29" s="154">
        <v>0</v>
      </c>
      <c r="C29" s="155">
        <v>0</v>
      </c>
      <c r="D29" s="156">
        <v>0</v>
      </c>
      <c r="E29" s="154">
        <v>0</v>
      </c>
      <c r="F29" s="155">
        <v>0</v>
      </c>
      <c r="G29" s="156">
        <v>0</v>
      </c>
      <c r="H29" s="154">
        <v>0</v>
      </c>
      <c r="I29" s="155">
        <v>0</v>
      </c>
      <c r="J29" s="156">
        <v>0</v>
      </c>
      <c r="K29" s="154">
        <v>0</v>
      </c>
      <c r="L29" s="155">
        <v>0</v>
      </c>
      <c r="M29" s="156">
        <v>0</v>
      </c>
      <c r="N29" s="154"/>
      <c r="O29" s="155"/>
      <c r="P29" s="156"/>
    </row>
    <row r="30" spans="1:16" x14ac:dyDescent="0.15">
      <c r="A30" s="149" t="s">
        <v>138</v>
      </c>
      <c r="B30" s="150">
        <v>0</v>
      </c>
      <c r="C30" s="151">
        <v>0</v>
      </c>
      <c r="D30" s="152">
        <v>0</v>
      </c>
      <c r="E30" s="150">
        <v>0</v>
      </c>
      <c r="F30" s="151">
        <v>0</v>
      </c>
      <c r="G30" s="152">
        <v>0</v>
      </c>
      <c r="H30" s="150">
        <v>0</v>
      </c>
      <c r="I30" s="151">
        <v>0</v>
      </c>
      <c r="J30" s="152">
        <v>0</v>
      </c>
      <c r="K30" s="150">
        <v>0</v>
      </c>
      <c r="L30" s="151">
        <v>0</v>
      </c>
      <c r="M30" s="152">
        <v>0</v>
      </c>
      <c r="N30" s="150"/>
      <c r="O30" s="151"/>
      <c r="P30" s="152"/>
    </row>
    <row r="31" spans="1:16" x14ac:dyDescent="0.15">
      <c r="A31" s="153" t="s">
        <v>139</v>
      </c>
      <c r="B31" s="154">
        <v>0</v>
      </c>
      <c r="C31" s="155">
        <v>0</v>
      </c>
      <c r="D31" s="156">
        <v>0</v>
      </c>
      <c r="E31" s="154">
        <v>0</v>
      </c>
      <c r="F31" s="155">
        <v>0</v>
      </c>
      <c r="G31" s="156">
        <v>0</v>
      </c>
      <c r="H31" s="154">
        <v>0</v>
      </c>
      <c r="I31" s="155">
        <v>0</v>
      </c>
      <c r="J31" s="156">
        <v>0</v>
      </c>
      <c r="K31" s="154">
        <v>0</v>
      </c>
      <c r="L31" s="155">
        <v>0</v>
      </c>
      <c r="M31" s="156">
        <v>0</v>
      </c>
      <c r="N31" s="154"/>
      <c r="O31" s="155"/>
      <c r="P31" s="156"/>
    </row>
    <row r="32" spans="1:16" x14ac:dyDescent="0.15">
      <c r="A32" s="153" t="s">
        <v>140</v>
      </c>
      <c r="B32" s="154">
        <v>0</v>
      </c>
      <c r="C32" s="155">
        <v>0</v>
      </c>
      <c r="D32" s="156">
        <v>0</v>
      </c>
      <c r="E32" s="154">
        <v>0</v>
      </c>
      <c r="F32" s="155">
        <v>0</v>
      </c>
      <c r="G32" s="156">
        <v>0</v>
      </c>
      <c r="H32" s="154">
        <v>0</v>
      </c>
      <c r="I32" s="155">
        <v>0</v>
      </c>
      <c r="J32" s="156">
        <v>0</v>
      </c>
      <c r="K32" s="154">
        <v>0</v>
      </c>
      <c r="L32" s="155">
        <v>0</v>
      </c>
      <c r="M32" s="156">
        <v>0</v>
      </c>
      <c r="N32" s="154"/>
      <c r="O32" s="155"/>
      <c r="P32" s="156"/>
    </row>
    <row r="33" spans="1:16" x14ac:dyDescent="0.15">
      <c r="A33" s="153" t="s">
        <v>141</v>
      </c>
      <c r="B33" s="154">
        <v>0</v>
      </c>
      <c r="C33" s="155">
        <v>0</v>
      </c>
      <c r="D33" s="156">
        <v>0</v>
      </c>
      <c r="E33" s="154">
        <v>0</v>
      </c>
      <c r="F33" s="155">
        <v>0</v>
      </c>
      <c r="G33" s="156">
        <v>0</v>
      </c>
      <c r="H33" s="154">
        <v>0</v>
      </c>
      <c r="I33" s="155">
        <v>0</v>
      </c>
      <c r="J33" s="156">
        <v>0</v>
      </c>
      <c r="K33" s="154">
        <v>0</v>
      </c>
      <c r="L33" s="155">
        <v>0</v>
      </c>
      <c r="M33" s="156">
        <v>0</v>
      </c>
      <c r="N33" s="154"/>
      <c r="O33" s="155"/>
      <c r="P33" s="156"/>
    </row>
    <row r="34" spans="1:16" x14ac:dyDescent="0.15">
      <c r="A34" s="157" t="s">
        <v>142</v>
      </c>
      <c r="B34" s="158">
        <v>0</v>
      </c>
      <c r="C34" s="159">
        <v>0</v>
      </c>
      <c r="D34" s="160">
        <v>160000</v>
      </c>
      <c r="E34" s="158">
        <v>0</v>
      </c>
      <c r="F34" s="159">
        <v>0</v>
      </c>
      <c r="G34" s="160">
        <v>95000</v>
      </c>
      <c r="H34" s="158">
        <v>0</v>
      </c>
      <c r="I34" s="159">
        <v>0</v>
      </c>
      <c r="J34" s="160">
        <v>245000</v>
      </c>
      <c r="K34" s="158">
        <v>0</v>
      </c>
      <c r="L34" s="159">
        <v>0</v>
      </c>
      <c r="M34" s="160">
        <v>154000.00200000001</v>
      </c>
      <c r="N34" s="158"/>
      <c r="O34" s="159"/>
      <c r="P34" s="160"/>
    </row>
    <row r="35" spans="1:16" x14ac:dyDescent="0.15">
      <c r="A35" s="153" t="s">
        <v>143</v>
      </c>
      <c r="B35" s="154">
        <v>0</v>
      </c>
      <c r="C35" s="155">
        <v>0</v>
      </c>
      <c r="D35" s="156">
        <v>0</v>
      </c>
      <c r="E35" s="154">
        <v>0</v>
      </c>
      <c r="F35" s="155">
        <v>0</v>
      </c>
      <c r="G35" s="156">
        <v>0</v>
      </c>
      <c r="H35" s="154">
        <v>0</v>
      </c>
      <c r="I35" s="155">
        <v>0</v>
      </c>
      <c r="J35" s="156">
        <v>0</v>
      </c>
      <c r="K35" s="154">
        <v>0</v>
      </c>
      <c r="L35" s="155">
        <v>0</v>
      </c>
      <c r="M35" s="156">
        <v>0</v>
      </c>
      <c r="N35" s="154"/>
      <c r="O35" s="155"/>
      <c r="P35" s="156"/>
    </row>
    <row r="36" spans="1:16" x14ac:dyDescent="0.15">
      <c r="A36" s="153" t="s">
        <v>144</v>
      </c>
      <c r="B36" s="154">
        <v>0</v>
      </c>
      <c r="C36" s="155">
        <v>0</v>
      </c>
      <c r="D36" s="156">
        <v>5302</v>
      </c>
      <c r="E36" s="154">
        <v>0</v>
      </c>
      <c r="F36" s="155">
        <v>0</v>
      </c>
      <c r="G36" s="156">
        <v>0</v>
      </c>
      <c r="H36" s="154">
        <v>0</v>
      </c>
      <c r="I36" s="155">
        <v>0</v>
      </c>
      <c r="J36" s="156">
        <v>0</v>
      </c>
      <c r="K36" s="154">
        <v>0</v>
      </c>
      <c r="L36" s="155">
        <v>0</v>
      </c>
      <c r="M36" s="156">
        <v>0</v>
      </c>
      <c r="N36" s="154"/>
      <c r="O36" s="155"/>
      <c r="P36" s="156"/>
    </row>
    <row r="37" spans="1:16" x14ac:dyDescent="0.15">
      <c r="A37" s="153" t="s">
        <v>145</v>
      </c>
      <c r="B37" s="154">
        <v>0</v>
      </c>
      <c r="C37" s="155">
        <v>0</v>
      </c>
      <c r="D37" s="156">
        <v>47000</v>
      </c>
      <c r="E37" s="154">
        <v>0</v>
      </c>
      <c r="F37" s="155">
        <v>0</v>
      </c>
      <c r="G37" s="156">
        <v>0</v>
      </c>
      <c r="H37" s="154">
        <v>0</v>
      </c>
      <c r="I37" s="155">
        <v>0</v>
      </c>
      <c r="J37" s="156">
        <v>0</v>
      </c>
      <c r="K37" s="154">
        <v>0</v>
      </c>
      <c r="L37" s="155">
        <v>0</v>
      </c>
      <c r="M37" s="156">
        <v>0</v>
      </c>
      <c r="N37" s="154"/>
      <c r="O37" s="155"/>
      <c r="P37" s="156"/>
    </row>
    <row r="38" spans="1:16" x14ac:dyDescent="0.15">
      <c r="A38" s="153" t="s">
        <v>146</v>
      </c>
      <c r="B38" s="154">
        <v>0</v>
      </c>
      <c r="C38" s="155">
        <v>0</v>
      </c>
      <c r="D38" s="156">
        <v>5750</v>
      </c>
      <c r="E38" s="154">
        <v>0</v>
      </c>
      <c r="F38" s="155">
        <v>0</v>
      </c>
      <c r="G38" s="156">
        <v>0</v>
      </c>
      <c r="H38" s="154">
        <v>0</v>
      </c>
      <c r="I38" s="155">
        <v>0</v>
      </c>
      <c r="J38" s="156">
        <v>0</v>
      </c>
      <c r="K38" s="154">
        <v>0</v>
      </c>
      <c r="L38" s="155">
        <v>0</v>
      </c>
      <c r="M38" s="156">
        <v>0</v>
      </c>
      <c r="N38" s="154"/>
      <c r="O38" s="155"/>
      <c r="P38" s="156"/>
    </row>
    <row r="39" spans="1:16" x14ac:dyDescent="0.15">
      <c r="A39" s="153" t="s">
        <v>147</v>
      </c>
      <c r="B39" s="154">
        <v>0</v>
      </c>
      <c r="C39" s="155">
        <v>0</v>
      </c>
      <c r="D39" s="156">
        <v>285869</v>
      </c>
      <c r="E39" s="154">
        <v>0</v>
      </c>
      <c r="F39" s="155">
        <v>0</v>
      </c>
      <c r="G39" s="156">
        <v>114997</v>
      </c>
      <c r="H39" s="154">
        <v>0</v>
      </c>
      <c r="I39" s="155">
        <v>0</v>
      </c>
      <c r="J39" s="156">
        <v>159563</v>
      </c>
      <c r="K39" s="154">
        <v>0</v>
      </c>
      <c r="L39" s="155">
        <v>0</v>
      </c>
      <c r="M39" s="156">
        <v>109571</v>
      </c>
      <c r="N39" s="154"/>
      <c r="O39" s="155"/>
      <c r="P39" s="156"/>
    </row>
    <row r="40" spans="1:16" x14ac:dyDescent="0.15">
      <c r="A40" s="149" t="s">
        <v>148</v>
      </c>
      <c r="B40" s="150">
        <v>0</v>
      </c>
      <c r="C40" s="151">
        <v>0</v>
      </c>
      <c r="D40" s="152">
        <v>0</v>
      </c>
      <c r="E40" s="150">
        <v>0</v>
      </c>
      <c r="F40" s="151">
        <v>0</v>
      </c>
      <c r="G40" s="152">
        <v>0</v>
      </c>
      <c r="H40" s="150">
        <v>0</v>
      </c>
      <c r="I40" s="151">
        <v>0</v>
      </c>
      <c r="J40" s="152">
        <v>0</v>
      </c>
      <c r="K40" s="150">
        <v>0</v>
      </c>
      <c r="L40" s="151">
        <v>0</v>
      </c>
      <c r="M40" s="152">
        <v>0</v>
      </c>
      <c r="N40" s="150"/>
      <c r="O40" s="151"/>
      <c r="P40" s="152"/>
    </row>
    <row r="41" spans="1:16" x14ac:dyDescent="0.15">
      <c r="A41" s="153" t="s">
        <v>149</v>
      </c>
      <c r="B41" s="154">
        <v>0</v>
      </c>
      <c r="C41" s="155">
        <v>0</v>
      </c>
      <c r="D41" s="156">
        <v>0</v>
      </c>
      <c r="E41" s="154">
        <v>0</v>
      </c>
      <c r="F41" s="155">
        <v>0</v>
      </c>
      <c r="G41" s="156">
        <v>0</v>
      </c>
      <c r="H41" s="154">
        <v>0</v>
      </c>
      <c r="I41" s="155">
        <v>0</v>
      </c>
      <c r="J41" s="156">
        <v>0</v>
      </c>
      <c r="K41" s="154">
        <v>0</v>
      </c>
      <c r="L41" s="155">
        <v>0</v>
      </c>
      <c r="M41" s="156">
        <v>0</v>
      </c>
      <c r="N41" s="154"/>
      <c r="O41" s="155"/>
      <c r="P41" s="156"/>
    </row>
    <row r="42" spans="1:16" x14ac:dyDescent="0.15">
      <c r="A42" s="153" t="s">
        <v>150</v>
      </c>
      <c r="B42" s="154">
        <v>0</v>
      </c>
      <c r="C42" s="155">
        <v>0</v>
      </c>
      <c r="D42" s="156">
        <v>0</v>
      </c>
      <c r="E42" s="154">
        <v>0</v>
      </c>
      <c r="F42" s="155">
        <v>0</v>
      </c>
      <c r="G42" s="156">
        <v>0</v>
      </c>
      <c r="H42" s="154">
        <v>0</v>
      </c>
      <c r="I42" s="155">
        <v>0</v>
      </c>
      <c r="J42" s="156">
        <v>0</v>
      </c>
      <c r="K42" s="154">
        <v>0</v>
      </c>
      <c r="L42" s="155">
        <v>0</v>
      </c>
      <c r="M42" s="156">
        <v>0</v>
      </c>
      <c r="N42" s="154"/>
      <c r="O42" s="155"/>
      <c r="P42" s="156"/>
    </row>
    <row r="43" spans="1:16" x14ac:dyDescent="0.15">
      <c r="A43" s="153" t="s">
        <v>151</v>
      </c>
      <c r="B43" s="154">
        <v>0</v>
      </c>
      <c r="C43" s="155">
        <v>0</v>
      </c>
      <c r="D43" s="156">
        <v>0</v>
      </c>
      <c r="E43" s="154">
        <v>0</v>
      </c>
      <c r="F43" s="155">
        <v>0</v>
      </c>
      <c r="G43" s="156">
        <v>0</v>
      </c>
      <c r="H43" s="154">
        <v>0</v>
      </c>
      <c r="I43" s="155">
        <v>0</v>
      </c>
      <c r="J43" s="156">
        <v>0</v>
      </c>
      <c r="K43" s="154">
        <v>0</v>
      </c>
      <c r="L43" s="155">
        <v>0</v>
      </c>
      <c r="M43" s="156">
        <v>0</v>
      </c>
      <c r="N43" s="154"/>
      <c r="O43" s="155"/>
      <c r="P43" s="156"/>
    </row>
    <row r="44" spans="1:16" x14ac:dyDescent="0.15">
      <c r="A44" s="157" t="s">
        <v>152</v>
      </c>
      <c r="B44" s="158">
        <v>0</v>
      </c>
      <c r="C44" s="159">
        <v>0</v>
      </c>
      <c r="D44" s="160">
        <v>0</v>
      </c>
      <c r="E44" s="158">
        <v>0</v>
      </c>
      <c r="F44" s="159">
        <v>0</v>
      </c>
      <c r="G44" s="160">
        <v>0</v>
      </c>
      <c r="H44" s="158">
        <v>0</v>
      </c>
      <c r="I44" s="159">
        <v>0</v>
      </c>
      <c r="J44" s="160">
        <v>0</v>
      </c>
      <c r="K44" s="158">
        <v>0</v>
      </c>
      <c r="L44" s="159">
        <v>0</v>
      </c>
      <c r="M44" s="160">
        <v>0</v>
      </c>
      <c r="N44" s="158"/>
      <c r="O44" s="159"/>
      <c r="P44" s="160"/>
    </row>
    <row r="45" spans="1:16" x14ac:dyDescent="0.15">
      <c r="A45" s="153" t="s">
        <v>153</v>
      </c>
      <c r="B45" s="154">
        <v>0</v>
      </c>
      <c r="C45" s="155">
        <v>0</v>
      </c>
      <c r="D45" s="156">
        <v>8000</v>
      </c>
      <c r="E45" s="154">
        <v>0</v>
      </c>
      <c r="F45" s="155">
        <v>0</v>
      </c>
      <c r="G45" s="156">
        <v>0</v>
      </c>
      <c r="H45" s="154">
        <v>0</v>
      </c>
      <c r="I45" s="155">
        <v>0</v>
      </c>
      <c r="J45" s="156">
        <v>0</v>
      </c>
      <c r="K45" s="154">
        <v>0</v>
      </c>
      <c r="L45" s="155">
        <v>0</v>
      </c>
      <c r="M45" s="156">
        <v>0</v>
      </c>
      <c r="N45" s="154"/>
      <c r="O45" s="155"/>
      <c r="P45" s="156"/>
    </row>
    <row r="46" spans="1:16" x14ac:dyDescent="0.15">
      <c r="A46" s="153" t="s">
        <v>154</v>
      </c>
      <c r="B46" s="154">
        <v>0</v>
      </c>
      <c r="C46" s="155">
        <v>0</v>
      </c>
      <c r="D46" s="156">
        <v>0</v>
      </c>
      <c r="E46" s="154">
        <v>0</v>
      </c>
      <c r="F46" s="155">
        <v>0</v>
      </c>
      <c r="G46" s="156">
        <v>0</v>
      </c>
      <c r="H46" s="154">
        <v>0</v>
      </c>
      <c r="I46" s="155">
        <v>0</v>
      </c>
      <c r="J46" s="156">
        <v>0</v>
      </c>
      <c r="K46" s="154">
        <v>0</v>
      </c>
      <c r="L46" s="155">
        <v>0</v>
      </c>
      <c r="M46" s="156">
        <v>0</v>
      </c>
      <c r="N46" s="154"/>
      <c r="O46" s="155"/>
      <c r="P46" s="156"/>
    </row>
    <row r="47" spans="1:16" x14ac:dyDescent="0.15">
      <c r="A47" s="153" t="s">
        <v>155</v>
      </c>
      <c r="B47" s="154">
        <v>0</v>
      </c>
      <c r="C47" s="155">
        <v>0</v>
      </c>
      <c r="D47" s="156">
        <v>0</v>
      </c>
      <c r="E47" s="154">
        <v>0</v>
      </c>
      <c r="F47" s="155">
        <v>0</v>
      </c>
      <c r="G47" s="156">
        <v>0</v>
      </c>
      <c r="H47" s="154">
        <v>0</v>
      </c>
      <c r="I47" s="155">
        <v>0</v>
      </c>
      <c r="J47" s="156">
        <v>0</v>
      </c>
      <c r="K47" s="154">
        <v>0</v>
      </c>
      <c r="L47" s="155">
        <v>0</v>
      </c>
      <c r="M47" s="156">
        <v>0</v>
      </c>
      <c r="N47" s="154"/>
      <c r="O47" s="155"/>
      <c r="P47" s="156"/>
    </row>
    <row r="48" spans="1:16" x14ac:dyDescent="0.15">
      <c r="A48" s="153" t="s">
        <v>156</v>
      </c>
      <c r="B48" s="154">
        <v>0</v>
      </c>
      <c r="C48" s="155">
        <v>0</v>
      </c>
      <c r="D48" s="156">
        <v>0</v>
      </c>
      <c r="E48" s="154">
        <v>0</v>
      </c>
      <c r="F48" s="155">
        <v>0</v>
      </c>
      <c r="G48" s="156">
        <v>0</v>
      </c>
      <c r="H48" s="154">
        <v>0</v>
      </c>
      <c r="I48" s="155">
        <v>0</v>
      </c>
      <c r="J48" s="156">
        <v>0</v>
      </c>
      <c r="K48" s="154">
        <v>0</v>
      </c>
      <c r="L48" s="155">
        <v>0</v>
      </c>
      <c r="M48" s="156">
        <v>0</v>
      </c>
      <c r="N48" s="154"/>
      <c r="O48" s="155"/>
      <c r="P48" s="156"/>
    </row>
    <row r="49" spans="1:16" x14ac:dyDescent="0.15">
      <c r="A49" s="153" t="s">
        <v>157</v>
      </c>
      <c r="B49" s="154">
        <v>0</v>
      </c>
      <c r="C49" s="155">
        <v>0</v>
      </c>
      <c r="D49" s="156">
        <v>0</v>
      </c>
      <c r="E49" s="154">
        <v>0</v>
      </c>
      <c r="F49" s="155">
        <v>0</v>
      </c>
      <c r="G49" s="156">
        <v>0</v>
      </c>
      <c r="H49" s="154">
        <v>0</v>
      </c>
      <c r="I49" s="155">
        <v>0</v>
      </c>
      <c r="J49" s="156">
        <v>0</v>
      </c>
      <c r="K49" s="154">
        <v>0</v>
      </c>
      <c r="L49" s="155">
        <v>0</v>
      </c>
      <c r="M49" s="156">
        <v>0</v>
      </c>
      <c r="N49" s="154"/>
      <c r="O49" s="155"/>
      <c r="P49" s="156"/>
    </row>
    <row r="50" spans="1:16" x14ac:dyDescent="0.15">
      <c r="A50" s="153" t="s">
        <v>158</v>
      </c>
      <c r="B50" s="154">
        <v>0</v>
      </c>
      <c r="C50" s="155">
        <v>0</v>
      </c>
      <c r="D50" s="156">
        <v>175000</v>
      </c>
      <c r="E50" s="154">
        <v>0</v>
      </c>
      <c r="F50" s="155">
        <v>0</v>
      </c>
      <c r="G50" s="156">
        <v>108000</v>
      </c>
      <c r="H50" s="154">
        <v>0</v>
      </c>
      <c r="I50" s="155">
        <v>0</v>
      </c>
      <c r="J50" s="156">
        <v>106000</v>
      </c>
      <c r="K50" s="154">
        <v>0</v>
      </c>
      <c r="L50" s="155">
        <v>0</v>
      </c>
      <c r="M50" s="156">
        <v>86400</v>
      </c>
      <c r="N50" s="154"/>
      <c r="O50" s="155"/>
      <c r="P50" s="156"/>
    </row>
    <row r="51" spans="1:16" x14ac:dyDescent="0.15">
      <c r="A51" s="153" t="s">
        <v>159</v>
      </c>
      <c r="B51" s="154">
        <v>0</v>
      </c>
      <c r="C51" s="155">
        <v>0</v>
      </c>
      <c r="D51" s="156">
        <v>0</v>
      </c>
      <c r="E51" s="158">
        <v>0</v>
      </c>
      <c r="F51" s="159">
        <v>0</v>
      </c>
      <c r="G51" s="160">
        <v>0</v>
      </c>
      <c r="H51" s="158">
        <v>0</v>
      </c>
      <c r="I51" s="159">
        <v>0</v>
      </c>
      <c r="J51" s="160">
        <v>0</v>
      </c>
      <c r="K51" s="158">
        <v>0</v>
      </c>
      <c r="L51" s="159">
        <v>0</v>
      </c>
      <c r="M51" s="160">
        <v>0</v>
      </c>
      <c r="N51" s="158"/>
      <c r="O51" s="159"/>
      <c r="P51" s="160"/>
    </row>
    <row r="52" spans="1:16" x14ac:dyDescent="0.15">
      <c r="A52" s="203" t="s">
        <v>189</v>
      </c>
      <c r="B52" s="162">
        <f>SUM(B5:B51)</f>
        <v>0</v>
      </c>
      <c r="C52" s="163">
        <f t="shared" ref="C52:D52" si="0">SUM(C5:C51)</f>
        <v>0</v>
      </c>
      <c r="D52" s="164">
        <f t="shared" si="0"/>
        <v>1788479</v>
      </c>
      <c r="E52" s="162">
        <f>SUM(E5:E51)</f>
        <v>0</v>
      </c>
      <c r="F52" s="163">
        <f t="shared" ref="F52:G52" si="1">SUM(F5:F51)</f>
        <v>0</v>
      </c>
      <c r="G52" s="164">
        <f t="shared" si="1"/>
        <v>711197</v>
      </c>
      <c r="H52" s="162">
        <f>SUM(H5:H51)</f>
        <v>0</v>
      </c>
      <c r="I52" s="163">
        <f t="shared" ref="I52:J52" si="2">SUM(I5:I51)</f>
        <v>0</v>
      </c>
      <c r="J52" s="164">
        <f t="shared" si="2"/>
        <v>789363</v>
      </c>
      <c r="K52" s="162">
        <f>SUM(K5:K51)</f>
        <v>0</v>
      </c>
      <c r="L52" s="163">
        <f t="shared" ref="L52:M52" si="3">SUM(L5:L51)</f>
        <v>0</v>
      </c>
      <c r="M52" s="164">
        <f t="shared" si="3"/>
        <v>605721.00199999998</v>
      </c>
      <c r="N52" s="162">
        <f>SUM(N6:N51)</f>
        <v>0</v>
      </c>
      <c r="O52" s="163">
        <f>SUM(O6:O51)</f>
        <v>0</v>
      </c>
      <c r="P52" s="164">
        <f>SUM(P6:P51)</f>
        <v>0</v>
      </c>
    </row>
  </sheetData>
  <mergeCells count="6">
    <mergeCell ref="A3:A4"/>
    <mergeCell ref="B3:D3"/>
    <mergeCell ref="N3:P3"/>
    <mergeCell ref="E3:G3"/>
    <mergeCell ref="H3:J3"/>
    <mergeCell ref="K3:M3"/>
  </mergeCells>
  <phoneticPr fontId="1"/>
  <pageMargins left="0.70866141732283472" right="0.70866141732283472" top="0.74803149606299213" bottom="0.74803149606299213" header="0.31496062992125984" footer="0.31496062992125984"/>
  <pageSetup paperSize="9" scale="5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7A88F-3B5E-449B-9B28-1FA9ACC308FE}">
  <sheetPr>
    <pageSetUpPr fitToPage="1"/>
  </sheetPr>
  <dimension ref="A1:P52"/>
  <sheetViews>
    <sheetView view="pageBreakPreview" zoomScale="90" zoomScaleNormal="80" zoomScaleSheetLayoutView="90" workbookViewId="0">
      <pane xSplit="1" ySplit="4" topLeftCell="D5" activePane="bottomRight" state="frozen"/>
      <selection pane="topRight" activeCell="B1" sqref="B1"/>
      <selection pane="bottomLeft" activeCell="A6" sqref="A6"/>
      <selection pane="bottomRight" activeCell="N4" sqref="N4"/>
    </sheetView>
  </sheetViews>
  <sheetFormatPr defaultRowHeight="12" x14ac:dyDescent="0.15"/>
  <cols>
    <col min="1" max="1" width="15.625" style="144" customWidth="1"/>
    <col min="2" max="16" width="12.625" style="144" customWidth="1"/>
    <col min="17" max="16384" width="9" style="144"/>
  </cols>
  <sheetData>
    <row r="1" spans="1:16" ht="18.75" customHeight="1" x14ac:dyDescent="0.15">
      <c r="A1" s="204" t="s">
        <v>171</v>
      </c>
    </row>
    <row r="2" spans="1:16" x14ac:dyDescent="0.15">
      <c r="D2" s="145"/>
      <c r="G2" s="145"/>
      <c r="J2" s="145"/>
      <c r="M2" s="145"/>
      <c r="P2" s="145" t="s">
        <v>107</v>
      </c>
    </row>
    <row r="3" spans="1:16" x14ac:dyDescent="0.15">
      <c r="A3" s="245" t="s">
        <v>108</v>
      </c>
      <c r="B3" s="246" t="s">
        <v>172</v>
      </c>
      <c r="C3" s="247"/>
      <c r="D3" s="248"/>
      <c r="E3" s="246" t="s">
        <v>173</v>
      </c>
      <c r="F3" s="247"/>
      <c r="G3" s="248"/>
      <c r="H3" s="246" t="s">
        <v>186</v>
      </c>
      <c r="I3" s="247"/>
      <c r="J3" s="248"/>
      <c r="K3" s="246" t="s">
        <v>199</v>
      </c>
      <c r="L3" s="247"/>
      <c r="M3" s="248"/>
      <c r="N3" s="246" t="s">
        <v>204</v>
      </c>
      <c r="O3" s="247"/>
      <c r="P3" s="248"/>
    </row>
    <row r="4" spans="1:16" ht="24" x14ac:dyDescent="0.15">
      <c r="A4" s="245"/>
      <c r="B4" s="146" t="s">
        <v>111</v>
      </c>
      <c r="C4" s="147" t="s">
        <v>112</v>
      </c>
      <c r="D4" s="148" t="s">
        <v>113</v>
      </c>
      <c r="E4" s="146" t="s">
        <v>111</v>
      </c>
      <c r="F4" s="147" t="s">
        <v>112</v>
      </c>
      <c r="G4" s="148" t="s">
        <v>113</v>
      </c>
      <c r="H4" s="146" t="s">
        <v>111</v>
      </c>
      <c r="I4" s="147" t="s">
        <v>112</v>
      </c>
      <c r="J4" s="148" t="s">
        <v>113</v>
      </c>
      <c r="K4" s="146" t="s">
        <v>111</v>
      </c>
      <c r="L4" s="147" t="s">
        <v>112</v>
      </c>
      <c r="M4" s="148" t="s">
        <v>113</v>
      </c>
      <c r="N4" s="146" t="s">
        <v>111</v>
      </c>
      <c r="O4" s="147" t="s">
        <v>112</v>
      </c>
      <c r="P4" s="148" t="s">
        <v>113</v>
      </c>
    </row>
    <row r="5" spans="1:16" x14ac:dyDescent="0.15">
      <c r="A5" s="149" t="s">
        <v>6</v>
      </c>
      <c r="B5" s="150">
        <v>0</v>
      </c>
      <c r="C5" s="151">
        <v>0</v>
      </c>
      <c r="D5" s="152">
        <v>951500</v>
      </c>
      <c r="E5" s="150">
        <v>0</v>
      </c>
      <c r="F5" s="151">
        <v>0</v>
      </c>
      <c r="G5" s="152">
        <v>837000</v>
      </c>
      <c r="H5" s="150">
        <v>0</v>
      </c>
      <c r="I5" s="151">
        <v>0</v>
      </c>
      <c r="J5" s="152">
        <v>702000</v>
      </c>
      <c r="K5" s="150">
        <v>0</v>
      </c>
      <c r="L5" s="151">
        <v>0</v>
      </c>
      <c r="M5" s="152">
        <v>724000</v>
      </c>
      <c r="N5" s="150"/>
      <c r="O5" s="151"/>
      <c r="P5" s="152"/>
    </row>
    <row r="6" spans="1:16" x14ac:dyDescent="0.15">
      <c r="A6" s="153" t="s">
        <v>114</v>
      </c>
      <c r="B6" s="154">
        <v>0</v>
      </c>
      <c r="C6" s="155">
        <v>0</v>
      </c>
      <c r="D6" s="156">
        <v>378491</v>
      </c>
      <c r="E6" s="154">
        <v>0</v>
      </c>
      <c r="F6" s="155">
        <v>0</v>
      </c>
      <c r="G6" s="156">
        <v>386000</v>
      </c>
      <c r="H6" s="154">
        <v>0</v>
      </c>
      <c r="I6" s="155">
        <v>0</v>
      </c>
      <c r="J6" s="156">
        <v>448000</v>
      </c>
      <c r="K6" s="154">
        <v>0</v>
      </c>
      <c r="L6" s="155">
        <v>0</v>
      </c>
      <c r="M6" s="156">
        <v>420000</v>
      </c>
      <c r="N6" s="154"/>
      <c r="O6" s="155"/>
      <c r="P6" s="156"/>
    </row>
    <row r="7" spans="1:16" x14ac:dyDescent="0.15">
      <c r="A7" s="153" t="s">
        <v>115</v>
      </c>
      <c r="B7" s="154">
        <v>0</v>
      </c>
      <c r="C7" s="155">
        <v>0</v>
      </c>
      <c r="D7" s="156">
        <v>20000</v>
      </c>
      <c r="E7" s="154">
        <v>0</v>
      </c>
      <c r="F7" s="155">
        <v>0</v>
      </c>
      <c r="G7" s="156">
        <v>0</v>
      </c>
      <c r="H7" s="154">
        <v>0</v>
      </c>
      <c r="I7" s="155">
        <v>0</v>
      </c>
      <c r="J7" s="156">
        <v>0</v>
      </c>
      <c r="K7" s="154">
        <v>0</v>
      </c>
      <c r="L7" s="155">
        <v>0</v>
      </c>
      <c r="M7" s="156">
        <v>0</v>
      </c>
      <c r="N7" s="154"/>
      <c r="O7" s="155"/>
      <c r="P7" s="156"/>
    </row>
    <row r="8" spans="1:16" x14ac:dyDescent="0.15">
      <c r="A8" s="153" t="s">
        <v>116</v>
      </c>
      <c r="B8" s="154">
        <v>0</v>
      </c>
      <c r="C8" s="155">
        <v>0</v>
      </c>
      <c r="D8" s="156">
        <v>0</v>
      </c>
      <c r="E8" s="154">
        <v>0</v>
      </c>
      <c r="F8" s="155">
        <v>0</v>
      </c>
      <c r="G8" s="156">
        <v>0</v>
      </c>
      <c r="H8" s="154">
        <v>0</v>
      </c>
      <c r="I8" s="155">
        <v>0</v>
      </c>
      <c r="J8" s="156">
        <v>0</v>
      </c>
      <c r="K8" s="154">
        <v>0</v>
      </c>
      <c r="L8" s="155">
        <v>0</v>
      </c>
      <c r="M8" s="156">
        <v>0</v>
      </c>
      <c r="N8" s="154"/>
      <c r="O8" s="155"/>
      <c r="P8" s="156"/>
    </row>
    <row r="9" spans="1:16" x14ac:dyDescent="0.15">
      <c r="A9" s="153" t="s">
        <v>117</v>
      </c>
      <c r="B9" s="154">
        <v>0</v>
      </c>
      <c r="C9" s="155">
        <v>0</v>
      </c>
      <c r="D9" s="156">
        <v>0</v>
      </c>
      <c r="E9" s="154">
        <v>0</v>
      </c>
      <c r="F9" s="155">
        <v>0</v>
      </c>
      <c r="G9" s="156">
        <v>0</v>
      </c>
      <c r="H9" s="154">
        <v>0</v>
      </c>
      <c r="I9" s="155">
        <v>0</v>
      </c>
      <c r="J9" s="156">
        <v>0</v>
      </c>
      <c r="K9" s="154">
        <v>0</v>
      </c>
      <c r="L9" s="155">
        <v>0</v>
      </c>
      <c r="M9" s="156">
        <v>0</v>
      </c>
      <c r="N9" s="154"/>
      <c r="O9" s="155"/>
      <c r="P9" s="156"/>
    </row>
    <row r="10" spans="1:16" x14ac:dyDescent="0.15">
      <c r="A10" s="149" t="s">
        <v>118</v>
      </c>
      <c r="B10" s="150">
        <v>0</v>
      </c>
      <c r="C10" s="151">
        <v>0</v>
      </c>
      <c r="D10" s="152">
        <v>0</v>
      </c>
      <c r="E10" s="150">
        <v>0</v>
      </c>
      <c r="F10" s="151">
        <v>0</v>
      </c>
      <c r="G10" s="152">
        <v>0</v>
      </c>
      <c r="H10" s="150">
        <v>0</v>
      </c>
      <c r="I10" s="151">
        <v>0</v>
      </c>
      <c r="J10" s="152">
        <v>0</v>
      </c>
      <c r="K10" s="150">
        <v>0</v>
      </c>
      <c r="L10" s="151">
        <v>0</v>
      </c>
      <c r="M10" s="152">
        <v>0</v>
      </c>
      <c r="N10" s="150"/>
      <c r="O10" s="151"/>
      <c r="P10" s="152"/>
    </row>
    <row r="11" spans="1:16" x14ac:dyDescent="0.15">
      <c r="A11" s="153" t="s">
        <v>119</v>
      </c>
      <c r="B11" s="154">
        <v>0</v>
      </c>
      <c r="C11" s="155">
        <v>0</v>
      </c>
      <c r="D11" s="156">
        <v>42000</v>
      </c>
      <c r="E11" s="154">
        <v>0</v>
      </c>
      <c r="F11" s="155">
        <v>0</v>
      </c>
      <c r="G11" s="156">
        <v>0</v>
      </c>
      <c r="H11" s="154">
        <v>0</v>
      </c>
      <c r="I11" s="155">
        <v>0</v>
      </c>
      <c r="J11" s="156">
        <v>0</v>
      </c>
      <c r="K11" s="154">
        <v>0</v>
      </c>
      <c r="L11" s="155">
        <v>0</v>
      </c>
      <c r="M11" s="156">
        <v>0</v>
      </c>
      <c r="N11" s="154"/>
      <c r="O11" s="155"/>
      <c r="P11" s="156"/>
    </row>
    <row r="12" spans="1:16" x14ac:dyDescent="0.15">
      <c r="A12" s="153" t="s">
        <v>120</v>
      </c>
      <c r="B12" s="154">
        <v>0</v>
      </c>
      <c r="C12" s="155">
        <v>0</v>
      </c>
      <c r="D12" s="156">
        <v>590000</v>
      </c>
      <c r="E12" s="154">
        <v>0</v>
      </c>
      <c r="F12" s="155">
        <v>0</v>
      </c>
      <c r="G12" s="156">
        <v>458000</v>
      </c>
      <c r="H12" s="154">
        <v>0</v>
      </c>
      <c r="I12" s="155">
        <v>0</v>
      </c>
      <c r="J12" s="156">
        <v>500000</v>
      </c>
      <c r="K12" s="154">
        <v>0</v>
      </c>
      <c r="L12" s="155">
        <v>0</v>
      </c>
      <c r="M12" s="156">
        <v>324000</v>
      </c>
      <c r="N12" s="154"/>
      <c r="O12" s="155"/>
      <c r="P12" s="156"/>
    </row>
    <row r="13" spans="1:16" x14ac:dyDescent="0.15">
      <c r="A13" s="153" t="s">
        <v>121</v>
      </c>
      <c r="B13" s="154">
        <v>0</v>
      </c>
      <c r="C13" s="155">
        <v>0</v>
      </c>
      <c r="D13" s="156">
        <v>0</v>
      </c>
      <c r="E13" s="154">
        <v>0</v>
      </c>
      <c r="F13" s="155">
        <v>0</v>
      </c>
      <c r="G13" s="156">
        <v>0</v>
      </c>
      <c r="H13" s="154">
        <v>0</v>
      </c>
      <c r="I13" s="155">
        <v>0</v>
      </c>
      <c r="J13" s="156">
        <v>0</v>
      </c>
      <c r="K13" s="154">
        <v>0</v>
      </c>
      <c r="L13" s="155">
        <v>0</v>
      </c>
      <c r="M13" s="156">
        <v>0</v>
      </c>
      <c r="N13" s="154"/>
      <c r="O13" s="155"/>
      <c r="P13" s="156"/>
    </row>
    <row r="14" spans="1:16" x14ac:dyDescent="0.15">
      <c r="A14" s="157" t="s">
        <v>122</v>
      </c>
      <c r="B14" s="158">
        <v>0</v>
      </c>
      <c r="C14" s="159">
        <v>0</v>
      </c>
      <c r="D14" s="160">
        <v>0</v>
      </c>
      <c r="E14" s="158">
        <v>0</v>
      </c>
      <c r="F14" s="159">
        <v>0</v>
      </c>
      <c r="G14" s="160">
        <v>0</v>
      </c>
      <c r="H14" s="158">
        <v>0</v>
      </c>
      <c r="I14" s="159">
        <v>0</v>
      </c>
      <c r="J14" s="160">
        <v>0</v>
      </c>
      <c r="K14" s="158">
        <v>0</v>
      </c>
      <c r="L14" s="159">
        <v>0</v>
      </c>
      <c r="M14" s="160">
        <v>0</v>
      </c>
      <c r="N14" s="158"/>
      <c r="O14" s="159"/>
      <c r="P14" s="160"/>
    </row>
    <row r="15" spans="1:16" x14ac:dyDescent="0.15">
      <c r="A15" s="153" t="s">
        <v>123</v>
      </c>
      <c r="B15" s="154">
        <v>0</v>
      </c>
      <c r="C15" s="155">
        <v>0</v>
      </c>
      <c r="D15" s="156">
        <v>0</v>
      </c>
      <c r="E15" s="154">
        <v>0</v>
      </c>
      <c r="F15" s="155">
        <v>0</v>
      </c>
      <c r="G15" s="156">
        <v>0</v>
      </c>
      <c r="H15" s="154">
        <v>0</v>
      </c>
      <c r="I15" s="155">
        <v>0</v>
      </c>
      <c r="J15" s="156">
        <v>0</v>
      </c>
      <c r="K15" s="154">
        <v>0</v>
      </c>
      <c r="L15" s="155">
        <v>0</v>
      </c>
      <c r="M15" s="156">
        <v>0</v>
      </c>
      <c r="N15" s="154"/>
      <c r="O15" s="155"/>
      <c r="P15" s="156"/>
    </row>
    <row r="16" spans="1:16" x14ac:dyDescent="0.15">
      <c r="A16" s="153" t="s">
        <v>124</v>
      </c>
      <c r="B16" s="154">
        <v>0</v>
      </c>
      <c r="C16" s="155">
        <v>0</v>
      </c>
      <c r="D16" s="156">
        <v>392200</v>
      </c>
      <c r="E16" s="154">
        <v>0</v>
      </c>
      <c r="F16" s="155">
        <v>0</v>
      </c>
      <c r="G16" s="156">
        <v>236250</v>
      </c>
      <c r="H16" s="154">
        <v>0</v>
      </c>
      <c r="I16" s="155">
        <v>0</v>
      </c>
      <c r="J16" s="156">
        <v>85000</v>
      </c>
      <c r="K16" s="154">
        <v>0</v>
      </c>
      <c r="L16" s="155">
        <v>0</v>
      </c>
      <c r="M16" s="156">
        <v>45000</v>
      </c>
      <c r="N16" s="154"/>
      <c r="O16" s="155"/>
      <c r="P16" s="156"/>
    </row>
    <row r="17" spans="1:16" x14ac:dyDescent="0.15">
      <c r="A17" s="153" t="s">
        <v>125</v>
      </c>
      <c r="B17" s="154">
        <v>0</v>
      </c>
      <c r="C17" s="155">
        <v>0</v>
      </c>
      <c r="D17" s="156">
        <v>0</v>
      </c>
      <c r="E17" s="154">
        <v>0</v>
      </c>
      <c r="F17" s="155">
        <v>0</v>
      </c>
      <c r="G17" s="156">
        <v>0</v>
      </c>
      <c r="H17" s="154">
        <v>0</v>
      </c>
      <c r="I17" s="155">
        <v>0</v>
      </c>
      <c r="J17" s="156">
        <v>0</v>
      </c>
      <c r="K17" s="154">
        <v>0</v>
      </c>
      <c r="L17" s="155">
        <v>0</v>
      </c>
      <c r="M17" s="156">
        <v>0</v>
      </c>
      <c r="N17" s="154"/>
      <c r="O17" s="155"/>
      <c r="P17" s="156"/>
    </row>
    <row r="18" spans="1:16" x14ac:dyDescent="0.15">
      <c r="A18" s="153" t="s">
        <v>126</v>
      </c>
      <c r="B18" s="154">
        <v>0</v>
      </c>
      <c r="C18" s="155">
        <v>0</v>
      </c>
      <c r="D18" s="156">
        <v>563500</v>
      </c>
      <c r="E18" s="154">
        <v>0</v>
      </c>
      <c r="F18" s="155">
        <v>0</v>
      </c>
      <c r="G18" s="156">
        <v>261500</v>
      </c>
      <c r="H18" s="154">
        <v>0</v>
      </c>
      <c r="I18" s="155">
        <v>0</v>
      </c>
      <c r="J18" s="156">
        <v>70500</v>
      </c>
      <c r="K18" s="154">
        <v>0</v>
      </c>
      <c r="L18" s="155">
        <v>0</v>
      </c>
      <c r="M18" s="156">
        <v>37000</v>
      </c>
      <c r="N18" s="154"/>
      <c r="O18" s="155"/>
      <c r="P18" s="156"/>
    </row>
    <row r="19" spans="1:16" x14ac:dyDescent="0.15">
      <c r="A19" s="153" t="s">
        <v>127</v>
      </c>
      <c r="B19" s="154">
        <v>0</v>
      </c>
      <c r="C19" s="155">
        <v>0</v>
      </c>
      <c r="D19" s="156">
        <v>0</v>
      </c>
      <c r="E19" s="154">
        <v>0</v>
      </c>
      <c r="F19" s="155">
        <v>0</v>
      </c>
      <c r="G19" s="156">
        <v>0</v>
      </c>
      <c r="H19" s="154">
        <v>0</v>
      </c>
      <c r="I19" s="155">
        <v>0</v>
      </c>
      <c r="J19" s="156">
        <v>0</v>
      </c>
      <c r="K19" s="154">
        <v>0</v>
      </c>
      <c r="L19" s="155">
        <v>0</v>
      </c>
      <c r="M19" s="156">
        <v>0</v>
      </c>
      <c r="N19" s="154"/>
      <c r="O19" s="155"/>
      <c r="P19" s="156"/>
    </row>
    <row r="20" spans="1:16" x14ac:dyDescent="0.15">
      <c r="A20" s="149" t="s">
        <v>128</v>
      </c>
      <c r="B20" s="150">
        <v>0</v>
      </c>
      <c r="C20" s="151">
        <v>0</v>
      </c>
      <c r="D20" s="152">
        <v>3150</v>
      </c>
      <c r="E20" s="150">
        <v>0</v>
      </c>
      <c r="F20" s="151">
        <v>0</v>
      </c>
      <c r="G20" s="152">
        <v>3000</v>
      </c>
      <c r="H20" s="150">
        <v>0</v>
      </c>
      <c r="I20" s="151">
        <v>0</v>
      </c>
      <c r="J20" s="152">
        <v>5000</v>
      </c>
      <c r="K20" s="150">
        <v>0</v>
      </c>
      <c r="L20" s="151">
        <v>0</v>
      </c>
      <c r="M20" s="152">
        <v>5000</v>
      </c>
      <c r="N20" s="150"/>
      <c r="O20" s="151"/>
      <c r="P20" s="152"/>
    </row>
    <row r="21" spans="1:16" x14ac:dyDescent="0.15">
      <c r="A21" s="153" t="s">
        <v>129</v>
      </c>
      <c r="B21" s="154">
        <v>0</v>
      </c>
      <c r="C21" s="155">
        <v>0</v>
      </c>
      <c r="D21" s="156">
        <v>268040</v>
      </c>
      <c r="E21" s="154">
        <v>0</v>
      </c>
      <c r="F21" s="155">
        <v>0</v>
      </c>
      <c r="G21" s="156">
        <v>143000</v>
      </c>
      <c r="H21" s="154">
        <v>0</v>
      </c>
      <c r="I21" s="155">
        <v>0</v>
      </c>
      <c r="J21" s="156">
        <v>227825</v>
      </c>
      <c r="K21" s="154">
        <v>0</v>
      </c>
      <c r="L21" s="155">
        <v>0</v>
      </c>
      <c r="M21" s="156">
        <v>592560</v>
      </c>
      <c r="N21" s="154"/>
      <c r="O21" s="155"/>
      <c r="P21" s="156"/>
    </row>
    <row r="22" spans="1:16" x14ac:dyDescent="0.15">
      <c r="A22" s="153" t="s">
        <v>130</v>
      </c>
      <c r="B22" s="154">
        <v>0</v>
      </c>
      <c r="C22" s="155">
        <v>0</v>
      </c>
      <c r="D22" s="156">
        <v>0</v>
      </c>
      <c r="E22" s="154">
        <v>0</v>
      </c>
      <c r="F22" s="155">
        <v>0</v>
      </c>
      <c r="G22" s="156">
        <v>0</v>
      </c>
      <c r="H22" s="154">
        <v>0</v>
      </c>
      <c r="I22" s="155">
        <v>0</v>
      </c>
      <c r="J22" s="156">
        <v>0</v>
      </c>
      <c r="K22" s="154">
        <v>0</v>
      </c>
      <c r="L22" s="155">
        <v>0</v>
      </c>
      <c r="M22" s="156">
        <v>0</v>
      </c>
      <c r="N22" s="154"/>
      <c r="O22" s="155"/>
      <c r="P22" s="156"/>
    </row>
    <row r="23" spans="1:16" x14ac:dyDescent="0.15">
      <c r="A23" s="153" t="s">
        <v>131</v>
      </c>
      <c r="B23" s="154">
        <v>0</v>
      </c>
      <c r="C23" s="155">
        <v>0</v>
      </c>
      <c r="D23" s="156">
        <v>261805</v>
      </c>
      <c r="E23" s="154">
        <v>0</v>
      </c>
      <c r="F23" s="155">
        <v>0</v>
      </c>
      <c r="G23" s="156">
        <v>163502</v>
      </c>
      <c r="H23" s="154">
        <v>0</v>
      </c>
      <c r="I23" s="155">
        <v>0</v>
      </c>
      <c r="J23" s="156">
        <v>0</v>
      </c>
      <c r="K23" s="154">
        <v>0</v>
      </c>
      <c r="L23" s="155">
        <v>0</v>
      </c>
      <c r="M23" s="156">
        <v>0</v>
      </c>
      <c r="N23" s="154"/>
      <c r="O23" s="155"/>
      <c r="P23" s="156"/>
    </row>
    <row r="24" spans="1:16" x14ac:dyDescent="0.15">
      <c r="A24" s="157" t="s">
        <v>132</v>
      </c>
      <c r="B24" s="158">
        <v>0</v>
      </c>
      <c r="C24" s="159">
        <v>0</v>
      </c>
      <c r="D24" s="160">
        <v>1430000</v>
      </c>
      <c r="E24" s="158">
        <v>0</v>
      </c>
      <c r="F24" s="159">
        <v>0</v>
      </c>
      <c r="G24" s="160">
        <v>1752624</v>
      </c>
      <c r="H24" s="158">
        <v>0</v>
      </c>
      <c r="I24" s="159">
        <v>0</v>
      </c>
      <c r="J24" s="160">
        <v>1077000</v>
      </c>
      <c r="K24" s="158">
        <v>0</v>
      </c>
      <c r="L24" s="159">
        <v>0</v>
      </c>
      <c r="M24" s="160">
        <v>818000</v>
      </c>
      <c r="N24" s="158"/>
      <c r="O24" s="159"/>
      <c r="P24" s="160"/>
    </row>
    <row r="25" spans="1:16" x14ac:dyDescent="0.15">
      <c r="A25" s="153" t="s">
        <v>133</v>
      </c>
      <c r="B25" s="154">
        <v>0</v>
      </c>
      <c r="C25" s="155">
        <v>0</v>
      </c>
      <c r="D25" s="156">
        <v>0</v>
      </c>
      <c r="E25" s="154">
        <v>0</v>
      </c>
      <c r="F25" s="155">
        <v>0</v>
      </c>
      <c r="G25" s="156">
        <v>0</v>
      </c>
      <c r="H25" s="154">
        <v>0</v>
      </c>
      <c r="I25" s="155">
        <v>0</v>
      </c>
      <c r="J25" s="156">
        <v>0</v>
      </c>
      <c r="K25" s="154">
        <v>0</v>
      </c>
      <c r="L25" s="155">
        <v>0</v>
      </c>
      <c r="M25" s="156">
        <v>0</v>
      </c>
      <c r="N25" s="154"/>
      <c r="O25" s="155"/>
      <c r="P25" s="156"/>
    </row>
    <row r="26" spans="1:16" x14ac:dyDescent="0.15">
      <c r="A26" s="153" t="s">
        <v>134</v>
      </c>
      <c r="B26" s="154">
        <v>0</v>
      </c>
      <c r="C26" s="155">
        <v>0</v>
      </c>
      <c r="D26" s="156">
        <v>0</v>
      </c>
      <c r="E26" s="154">
        <v>0</v>
      </c>
      <c r="F26" s="155">
        <v>0</v>
      </c>
      <c r="G26" s="156">
        <v>0</v>
      </c>
      <c r="H26" s="154">
        <v>0</v>
      </c>
      <c r="I26" s="155">
        <v>0</v>
      </c>
      <c r="J26" s="156">
        <v>0</v>
      </c>
      <c r="K26" s="154">
        <v>0</v>
      </c>
      <c r="L26" s="155">
        <v>0</v>
      </c>
      <c r="M26" s="156">
        <v>0</v>
      </c>
      <c r="N26" s="154"/>
      <c r="O26" s="155"/>
      <c r="P26" s="156"/>
    </row>
    <row r="27" spans="1:16" x14ac:dyDescent="0.15">
      <c r="A27" s="153" t="s">
        <v>135</v>
      </c>
      <c r="B27" s="154">
        <v>0</v>
      </c>
      <c r="C27" s="155">
        <v>0</v>
      </c>
      <c r="D27" s="156">
        <v>0</v>
      </c>
      <c r="E27" s="154">
        <v>0</v>
      </c>
      <c r="F27" s="155">
        <v>0</v>
      </c>
      <c r="G27" s="156">
        <v>0</v>
      </c>
      <c r="H27" s="154">
        <v>0</v>
      </c>
      <c r="I27" s="155">
        <v>0</v>
      </c>
      <c r="J27" s="156">
        <v>0</v>
      </c>
      <c r="K27" s="154">
        <v>0</v>
      </c>
      <c r="L27" s="155">
        <v>0</v>
      </c>
      <c r="M27" s="156">
        <v>0</v>
      </c>
      <c r="N27" s="154"/>
      <c r="O27" s="155"/>
      <c r="P27" s="156"/>
    </row>
    <row r="28" spans="1:16" x14ac:dyDescent="0.15">
      <c r="A28" s="153" t="s">
        <v>136</v>
      </c>
      <c r="B28" s="154">
        <v>0</v>
      </c>
      <c r="C28" s="155">
        <v>0</v>
      </c>
      <c r="D28" s="156">
        <v>107708</v>
      </c>
      <c r="E28" s="154">
        <v>0</v>
      </c>
      <c r="F28" s="155">
        <v>0</v>
      </c>
      <c r="G28" s="156">
        <v>81260</v>
      </c>
      <c r="H28" s="154">
        <v>0</v>
      </c>
      <c r="I28" s="155">
        <v>0</v>
      </c>
      <c r="J28" s="156">
        <v>80000</v>
      </c>
      <c r="K28" s="154">
        <v>0</v>
      </c>
      <c r="L28" s="155">
        <v>0</v>
      </c>
      <c r="M28" s="156">
        <v>80000</v>
      </c>
      <c r="N28" s="154"/>
      <c r="O28" s="155"/>
      <c r="P28" s="156"/>
    </row>
    <row r="29" spans="1:16" x14ac:dyDescent="0.15">
      <c r="A29" s="153" t="s">
        <v>137</v>
      </c>
      <c r="B29" s="154">
        <v>0</v>
      </c>
      <c r="C29" s="155">
        <v>0</v>
      </c>
      <c r="D29" s="156">
        <v>80368</v>
      </c>
      <c r="E29" s="154">
        <v>0</v>
      </c>
      <c r="F29" s="155">
        <v>0</v>
      </c>
      <c r="G29" s="156">
        <v>110675</v>
      </c>
      <c r="H29" s="154">
        <v>0</v>
      </c>
      <c r="I29" s="155">
        <v>0</v>
      </c>
      <c r="J29" s="156">
        <v>81644</v>
      </c>
      <c r="K29" s="154">
        <v>0</v>
      </c>
      <c r="L29" s="155">
        <v>0</v>
      </c>
      <c r="M29" s="156">
        <v>20031</v>
      </c>
      <c r="N29" s="154"/>
      <c r="O29" s="155"/>
      <c r="P29" s="156"/>
    </row>
    <row r="30" spans="1:16" x14ac:dyDescent="0.15">
      <c r="A30" s="149" t="s">
        <v>138</v>
      </c>
      <c r="B30" s="150">
        <v>0</v>
      </c>
      <c r="C30" s="151">
        <v>0</v>
      </c>
      <c r="D30" s="152">
        <v>0</v>
      </c>
      <c r="E30" s="150">
        <v>0</v>
      </c>
      <c r="F30" s="151">
        <v>0</v>
      </c>
      <c r="G30" s="152">
        <v>2500</v>
      </c>
      <c r="H30" s="150">
        <v>0</v>
      </c>
      <c r="I30" s="151">
        <v>0</v>
      </c>
      <c r="J30" s="152">
        <v>2500</v>
      </c>
      <c r="K30" s="150">
        <v>0</v>
      </c>
      <c r="L30" s="151">
        <v>0</v>
      </c>
      <c r="M30" s="152">
        <v>4000</v>
      </c>
      <c r="N30" s="150"/>
      <c r="O30" s="151"/>
      <c r="P30" s="152"/>
    </row>
    <row r="31" spans="1:16" x14ac:dyDescent="0.15">
      <c r="A31" s="153" t="s">
        <v>139</v>
      </c>
      <c r="B31" s="154">
        <v>0</v>
      </c>
      <c r="C31" s="155">
        <v>0</v>
      </c>
      <c r="D31" s="156">
        <v>48000</v>
      </c>
      <c r="E31" s="154">
        <v>0</v>
      </c>
      <c r="F31" s="155">
        <v>0</v>
      </c>
      <c r="G31" s="156">
        <v>33700</v>
      </c>
      <c r="H31" s="154">
        <v>0</v>
      </c>
      <c r="I31" s="155">
        <v>0</v>
      </c>
      <c r="J31" s="156">
        <v>39998</v>
      </c>
      <c r="K31" s="154">
        <v>0</v>
      </c>
      <c r="L31" s="155">
        <v>0</v>
      </c>
      <c r="M31" s="156">
        <v>0</v>
      </c>
      <c r="N31" s="154"/>
      <c r="O31" s="155"/>
      <c r="P31" s="156"/>
    </row>
    <row r="32" spans="1:16" x14ac:dyDescent="0.15">
      <c r="A32" s="153" t="s">
        <v>140</v>
      </c>
      <c r="B32" s="154">
        <v>0</v>
      </c>
      <c r="C32" s="155">
        <v>0</v>
      </c>
      <c r="D32" s="156">
        <v>0</v>
      </c>
      <c r="E32" s="154">
        <v>0</v>
      </c>
      <c r="F32" s="155">
        <v>0</v>
      </c>
      <c r="G32" s="156">
        <v>0</v>
      </c>
      <c r="H32" s="154">
        <v>0</v>
      </c>
      <c r="I32" s="155">
        <v>0</v>
      </c>
      <c r="J32" s="156">
        <v>0</v>
      </c>
      <c r="K32" s="154">
        <v>0</v>
      </c>
      <c r="L32" s="155">
        <v>0</v>
      </c>
      <c r="M32" s="156">
        <v>0</v>
      </c>
      <c r="N32" s="154"/>
      <c r="O32" s="155"/>
      <c r="P32" s="156"/>
    </row>
    <row r="33" spans="1:16" x14ac:dyDescent="0.15">
      <c r="A33" s="153" t="s">
        <v>141</v>
      </c>
      <c r="B33" s="154">
        <v>0</v>
      </c>
      <c r="C33" s="155">
        <v>0</v>
      </c>
      <c r="D33" s="156">
        <v>0</v>
      </c>
      <c r="E33" s="154">
        <v>0</v>
      </c>
      <c r="F33" s="155">
        <v>0</v>
      </c>
      <c r="G33" s="156">
        <v>0</v>
      </c>
      <c r="H33" s="154">
        <v>0</v>
      </c>
      <c r="I33" s="155">
        <v>0</v>
      </c>
      <c r="J33" s="156">
        <v>0</v>
      </c>
      <c r="K33" s="154">
        <v>0</v>
      </c>
      <c r="L33" s="155">
        <v>0</v>
      </c>
      <c r="M33" s="156">
        <v>0</v>
      </c>
      <c r="N33" s="154"/>
      <c r="O33" s="155"/>
      <c r="P33" s="156"/>
    </row>
    <row r="34" spans="1:16" x14ac:dyDescent="0.15">
      <c r="A34" s="157" t="s">
        <v>142</v>
      </c>
      <c r="B34" s="158">
        <v>0</v>
      </c>
      <c r="C34" s="159">
        <v>0</v>
      </c>
      <c r="D34" s="160">
        <v>0</v>
      </c>
      <c r="E34" s="158">
        <v>0</v>
      </c>
      <c r="F34" s="159">
        <v>0</v>
      </c>
      <c r="G34" s="160">
        <v>0</v>
      </c>
      <c r="H34" s="158">
        <v>0</v>
      </c>
      <c r="I34" s="159">
        <v>0</v>
      </c>
      <c r="J34" s="160">
        <v>0</v>
      </c>
      <c r="K34" s="158">
        <v>0</v>
      </c>
      <c r="L34" s="159">
        <v>0</v>
      </c>
      <c r="M34" s="160">
        <v>0</v>
      </c>
      <c r="N34" s="158"/>
      <c r="O34" s="159"/>
      <c r="P34" s="160"/>
    </row>
    <row r="35" spans="1:16" x14ac:dyDescent="0.15">
      <c r="A35" s="153" t="s">
        <v>143</v>
      </c>
      <c r="B35" s="154">
        <v>0</v>
      </c>
      <c r="C35" s="155">
        <v>0</v>
      </c>
      <c r="D35" s="156">
        <v>0</v>
      </c>
      <c r="E35" s="154">
        <v>0</v>
      </c>
      <c r="F35" s="155">
        <v>0</v>
      </c>
      <c r="G35" s="156">
        <v>35000</v>
      </c>
      <c r="H35" s="154">
        <v>0</v>
      </c>
      <c r="I35" s="155">
        <v>0</v>
      </c>
      <c r="J35" s="156">
        <v>0</v>
      </c>
      <c r="K35" s="154">
        <v>0</v>
      </c>
      <c r="L35" s="155">
        <v>0</v>
      </c>
      <c r="M35" s="156">
        <v>0</v>
      </c>
      <c r="N35" s="154"/>
      <c r="O35" s="155"/>
      <c r="P35" s="156"/>
    </row>
    <row r="36" spans="1:16" x14ac:dyDescent="0.15">
      <c r="A36" s="153" t="s">
        <v>144</v>
      </c>
      <c r="B36" s="154">
        <v>0</v>
      </c>
      <c r="C36" s="155">
        <v>0</v>
      </c>
      <c r="D36" s="156">
        <v>88095</v>
      </c>
      <c r="E36" s="154">
        <v>0</v>
      </c>
      <c r="F36" s="155">
        <v>0</v>
      </c>
      <c r="G36" s="156">
        <v>52920</v>
      </c>
      <c r="H36" s="154">
        <v>0</v>
      </c>
      <c r="I36" s="155">
        <v>0</v>
      </c>
      <c r="J36" s="156">
        <v>6547</v>
      </c>
      <c r="K36" s="154">
        <v>0</v>
      </c>
      <c r="L36" s="155">
        <v>0</v>
      </c>
      <c r="M36" s="156">
        <v>0</v>
      </c>
      <c r="N36" s="154"/>
      <c r="O36" s="155"/>
      <c r="P36" s="156"/>
    </row>
    <row r="37" spans="1:16" x14ac:dyDescent="0.15">
      <c r="A37" s="153" t="s">
        <v>145</v>
      </c>
      <c r="B37" s="154">
        <v>0</v>
      </c>
      <c r="C37" s="155">
        <v>0</v>
      </c>
      <c r="D37" s="156">
        <v>51000</v>
      </c>
      <c r="E37" s="154">
        <v>0</v>
      </c>
      <c r="F37" s="155">
        <v>0</v>
      </c>
      <c r="G37" s="156">
        <v>0</v>
      </c>
      <c r="H37" s="154">
        <v>0</v>
      </c>
      <c r="I37" s="155">
        <v>0</v>
      </c>
      <c r="J37" s="156">
        <v>0</v>
      </c>
      <c r="K37" s="154">
        <v>0</v>
      </c>
      <c r="L37" s="155">
        <v>0</v>
      </c>
      <c r="M37" s="156">
        <v>0</v>
      </c>
      <c r="N37" s="154"/>
      <c r="O37" s="155"/>
      <c r="P37" s="156"/>
    </row>
    <row r="38" spans="1:16" x14ac:dyDescent="0.15">
      <c r="A38" s="153" t="s">
        <v>146</v>
      </c>
      <c r="B38" s="154">
        <v>0</v>
      </c>
      <c r="C38" s="155">
        <v>0</v>
      </c>
      <c r="D38" s="156">
        <v>297036.33500000002</v>
      </c>
      <c r="E38" s="154">
        <v>0</v>
      </c>
      <c r="F38" s="155">
        <v>0</v>
      </c>
      <c r="G38" s="156">
        <v>626300</v>
      </c>
      <c r="H38" s="154">
        <v>0</v>
      </c>
      <c r="I38" s="155">
        <v>0</v>
      </c>
      <c r="J38" s="156">
        <v>581420</v>
      </c>
      <c r="K38" s="154">
        <v>0</v>
      </c>
      <c r="L38" s="155">
        <v>0</v>
      </c>
      <c r="M38" s="156">
        <v>549675.00000000012</v>
      </c>
      <c r="N38" s="154"/>
      <c r="O38" s="155"/>
      <c r="P38" s="156"/>
    </row>
    <row r="39" spans="1:16" x14ac:dyDescent="0.15">
      <c r="A39" s="153" t="s">
        <v>147</v>
      </c>
      <c r="B39" s="154">
        <v>0</v>
      </c>
      <c r="C39" s="155">
        <v>0</v>
      </c>
      <c r="D39" s="156">
        <v>783138</v>
      </c>
      <c r="E39" s="154">
        <v>0</v>
      </c>
      <c r="F39" s="155">
        <v>0</v>
      </c>
      <c r="G39" s="156">
        <v>421178</v>
      </c>
      <c r="H39" s="154">
        <v>0</v>
      </c>
      <c r="I39" s="155">
        <v>0</v>
      </c>
      <c r="J39" s="156">
        <v>377805</v>
      </c>
      <c r="K39" s="154">
        <v>0</v>
      </c>
      <c r="L39" s="155">
        <v>0</v>
      </c>
      <c r="M39" s="156">
        <v>513750</v>
      </c>
      <c r="N39" s="154"/>
      <c r="O39" s="155"/>
      <c r="P39" s="156"/>
    </row>
    <row r="40" spans="1:16" x14ac:dyDescent="0.15">
      <c r="A40" s="149" t="s">
        <v>148</v>
      </c>
      <c r="B40" s="150">
        <v>0</v>
      </c>
      <c r="C40" s="151">
        <v>0</v>
      </c>
      <c r="D40" s="152">
        <v>0</v>
      </c>
      <c r="E40" s="150">
        <v>0</v>
      </c>
      <c r="F40" s="151">
        <v>0</v>
      </c>
      <c r="G40" s="152">
        <v>0</v>
      </c>
      <c r="H40" s="150">
        <v>0</v>
      </c>
      <c r="I40" s="151">
        <v>0</v>
      </c>
      <c r="J40" s="152">
        <v>0</v>
      </c>
      <c r="K40" s="150">
        <v>0</v>
      </c>
      <c r="L40" s="151">
        <v>0</v>
      </c>
      <c r="M40" s="152">
        <v>0</v>
      </c>
      <c r="N40" s="150"/>
      <c r="O40" s="151"/>
      <c r="P40" s="152"/>
    </row>
    <row r="41" spans="1:16" x14ac:dyDescent="0.15">
      <c r="A41" s="153" t="s">
        <v>149</v>
      </c>
      <c r="B41" s="154">
        <v>0</v>
      </c>
      <c r="C41" s="155">
        <v>0</v>
      </c>
      <c r="D41" s="156">
        <v>82000</v>
      </c>
      <c r="E41" s="154">
        <v>0</v>
      </c>
      <c r="F41" s="155">
        <v>0</v>
      </c>
      <c r="G41" s="156">
        <v>102135</v>
      </c>
      <c r="H41" s="154">
        <v>0</v>
      </c>
      <c r="I41" s="155">
        <v>0</v>
      </c>
      <c r="J41" s="156">
        <v>81970</v>
      </c>
      <c r="K41" s="154">
        <v>0</v>
      </c>
      <c r="L41" s="155">
        <v>0</v>
      </c>
      <c r="M41" s="156">
        <v>67510</v>
      </c>
      <c r="N41" s="154"/>
      <c r="O41" s="155"/>
      <c r="P41" s="156"/>
    </row>
    <row r="42" spans="1:16" x14ac:dyDescent="0.15">
      <c r="A42" s="153" t="s">
        <v>150</v>
      </c>
      <c r="B42" s="154">
        <v>0</v>
      </c>
      <c r="C42" s="155">
        <v>0</v>
      </c>
      <c r="D42" s="156">
        <v>0</v>
      </c>
      <c r="E42" s="154">
        <v>0</v>
      </c>
      <c r="F42" s="155">
        <v>0</v>
      </c>
      <c r="G42" s="156">
        <v>0</v>
      </c>
      <c r="H42" s="154">
        <v>0</v>
      </c>
      <c r="I42" s="155">
        <v>0</v>
      </c>
      <c r="J42" s="156">
        <v>0</v>
      </c>
      <c r="K42" s="154">
        <v>0</v>
      </c>
      <c r="L42" s="155">
        <v>0</v>
      </c>
      <c r="M42" s="156">
        <v>0</v>
      </c>
      <c r="N42" s="154"/>
      <c r="O42" s="155"/>
      <c r="P42" s="156"/>
    </row>
    <row r="43" spans="1:16" x14ac:dyDescent="0.15">
      <c r="A43" s="153" t="s">
        <v>151</v>
      </c>
      <c r="B43" s="154">
        <v>0</v>
      </c>
      <c r="C43" s="155">
        <v>0</v>
      </c>
      <c r="D43" s="156">
        <v>0</v>
      </c>
      <c r="E43" s="154">
        <v>0</v>
      </c>
      <c r="F43" s="155">
        <v>0</v>
      </c>
      <c r="G43" s="156">
        <v>0</v>
      </c>
      <c r="H43" s="154">
        <v>0</v>
      </c>
      <c r="I43" s="155">
        <v>0</v>
      </c>
      <c r="J43" s="156">
        <v>0</v>
      </c>
      <c r="K43" s="154">
        <v>0</v>
      </c>
      <c r="L43" s="155">
        <v>0</v>
      </c>
      <c r="M43" s="156">
        <v>0</v>
      </c>
      <c r="N43" s="154"/>
      <c r="O43" s="155"/>
      <c r="P43" s="156"/>
    </row>
    <row r="44" spans="1:16" x14ac:dyDescent="0.15">
      <c r="A44" s="157" t="s">
        <v>152</v>
      </c>
      <c r="B44" s="158">
        <v>0</v>
      </c>
      <c r="C44" s="159">
        <v>0</v>
      </c>
      <c r="D44" s="160">
        <v>0</v>
      </c>
      <c r="E44" s="158">
        <v>0</v>
      </c>
      <c r="F44" s="159">
        <v>0</v>
      </c>
      <c r="G44" s="160">
        <v>0</v>
      </c>
      <c r="H44" s="158">
        <v>0</v>
      </c>
      <c r="I44" s="159">
        <v>0</v>
      </c>
      <c r="J44" s="160">
        <v>0</v>
      </c>
      <c r="K44" s="158">
        <v>0</v>
      </c>
      <c r="L44" s="159">
        <v>0</v>
      </c>
      <c r="M44" s="160">
        <v>0</v>
      </c>
      <c r="N44" s="158"/>
      <c r="O44" s="159"/>
      <c r="P44" s="160"/>
    </row>
    <row r="45" spans="1:16" x14ac:dyDescent="0.15">
      <c r="A45" s="153" t="s">
        <v>153</v>
      </c>
      <c r="B45" s="154">
        <v>0</v>
      </c>
      <c r="C45" s="155">
        <v>0</v>
      </c>
      <c r="D45" s="156">
        <v>0</v>
      </c>
      <c r="E45" s="154">
        <v>0</v>
      </c>
      <c r="F45" s="155">
        <v>0</v>
      </c>
      <c r="G45" s="156">
        <v>0</v>
      </c>
      <c r="H45" s="154">
        <v>0</v>
      </c>
      <c r="I45" s="155">
        <v>0</v>
      </c>
      <c r="J45" s="156">
        <v>0</v>
      </c>
      <c r="K45" s="154">
        <v>0</v>
      </c>
      <c r="L45" s="155">
        <v>0</v>
      </c>
      <c r="M45" s="156">
        <v>0</v>
      </c>
      <c r="N45" s="154"/>
      <c r="O45" s="155"/>
      <c r="P45" s="156"/>
    </row>
    <row r="46" spans="1:16" x14ac:dyDescent="0.15">
      <c r="A46" s="153" t="s">
        <v>154</v>
      </c>
      <c r="B46" s="154">
        <v>0</v>
      </c>
      <c r="C46" s="155">
        <v>0</v>
      </c>
      <c r="D46" s="156">
        <v>0</v>
      </c>
      <c r="E46" s="154">
        <v>0</v>
      </c>
      <c r="F46" s="155">
        <v>0</v>
      </c>
      <c r="G46" s="156">
        <v>0</v>
      </c>
      <c r="H46" s="154">
        <v>0</v>
      </c>
      <c r="I46" s="155">
        <v>0</v>
      </c>
      <c r="J46" s="156">
        <v>0</v>
      </c>
      <c r="K46" s="154">
        <v>0</v>
      </c>
      <c r="L46" s="155">
        <v>0</v>
      </c>
      <c r="M46" s="156">
        <v>0</v>
      </c>
      <c r="N46" s="154"/>
      <c r="O46" s="155"/>
      <c r="P46" s="156"/>
    </row>
    <row r="47" spans="1:16" x14ac:dyDescent="0.15">
      <c r="A47" s="153" t="s">
        <v>155</v>
      </c>
      <c r="B47" s="154">
        <v>0</v>
      </c>
      <c r="C47" s="155">
        <v>0</v>
      </c>
      <c r="D47" s="156">
        <v>85000</v>
      </c>
      <c r="E47" s="154">
        <v>0</v>
      </c>
      <c r="F47" s="155">
        <v>0</v>
      </c>
      <c r="G47" s="156">
        <v>130000</v>
      </c>
      <c r="H47" s="154">
        <v>0</v>
      </c>
      <c r="I47" s="155">
        <v>0</v>
      </c>
      <c r="J47" s="156">
        <v>0</v>
      </c>
      <c r="K47" s="154">
        <v>0</v>
      </c>
      <c r="L47" s="155">
        <v>0</v>
      </c>
      <c r="M47" s="156">
        <v>0</v>
      </c>
      <c r="N47" s="154"/>
      <c r="O47" s="155"/>
      <c r="P47" s="156"/>
    </row>
    <row r="48" spans="1:16" x14ac:dyDescent="0.15">
      <c r="A48" s="153" t="s">
        <v>156</v>
      </c>
      <c r="B48" s="154">
        <v>0</v>
      </c>
      <c r="C48" s="155">
        <v>0</v>
      </c>
      <c r="D48" s="156">
        <v>0</v>
      </c>
      <c r="E48" s="154">
        <v>0</v>
      </c>
      <c r="F48" s="155">
        <v>0</v>
      </c>
      <c r="G48" s="156">
        <v>0</v>
      </c>
      <c r="H48" s="154">
        <v>0</v>
      </c>
      <c r="I48" s="155">
        <v>0</v>
      </c>
      <c r="J48" s="156">
        <v>0</v>
      </c>
      <c r="K48" s="154">
        <v>0</v>
      </c>
      <c r="L48" s="155">
        <v>0</v>
      </c>
      <c r="M48" s="156">
        <v>0</v>
      </c>
      <c r="N48" s="154"/>
      <c r="O48" s="155"/>
      <c r="P48" s="156"/>
    </row>
    <row r="49" spans="1:16" x14ac:dyDescent="0.15">
      <c r="A49" s="153" t="s">
        <v>157</v>
      </c>
      <c r="B49" s="154">
        <v>0</v>
      </c>
      <c r="C49" s="155">
        <v>0</v>
      </c>
      <c r="D49" s="156">
        <v>0</v>
      </c>
      <c r="E49" s="154">
        <v>0</v>
      </c>
      <c r="F49" s="155">
        <v>0</v>
      </c>
      <c r="G49" s="156">
        <v>0</v>
      </c>
      <c r="H49" s="154">
        <v>0</v>
      </c>
      <c r="I49" s="155">
        <v>0</v>
      </c>
      <c r="J49" s="156">
        <v>0</v>
      </c>
      <c r="K49" s="154">
        <v>0</v>
      </c>
      <c r="L49" s="155">
        <v>0</v>
      </c>
      <c r="M49" s="156">
        <v>0</v>
      </c>
      <c r="N49" s="154"/>
      <c r="O49" s="155"/>
      <c r="P49" s="156"/>
    </row>
    <row r="50" spans="1:16" x14ac:dyDescent="0.15">
      <c r="A50" s="153" t="s">
        <v>158</v>
      </c>
      <c r="B50" s="154">
        <v>0</v>
      </c>
      <c r="C50" s="155">
        <v>0</v>
      </c>
      <c r="D50" s="156">
        <v>80000</v>
      </c>
      <c r="E50" s="154">
        <v>0</v>
      </c>
      <c r="F50" s="155">
        <v>0</v>
      </c>
      <c r="G50" s="156">
        <v>81000</v>
      </c>
      <c r="H50" s="154">
        <v>0</v>
      </c>
      <c r="I50" s="155">
        <v>0</v>
      </c>
      <c r="J50" s="156">
        <v>123000</v>
      </c>
      <c r="K50" s="154">
        <v>0</v>
      </c>
      <c r="L50" s="155">
        <v>0</v>
      </c>
      <c r="M50" s="156">
        <v>100000</v>
      </c>
      <c r="N50" s="154"/>
      <c r="O50" s="155"/>
      <c r="P50" s="156"/>
    </row>
    <row r="51" spans="1:16" x14ac:dyDescent="0.15">
      <c r="A51" s="153" t="s">
        <v>159</v>
      </c>
      <c r="B51" s="154">
        <v>0</v>
      </c>
      <c r="C51" s="155">
        <v>0</v>
      </c>
      <c r="D51" s="156">
        <v>0</v>
      </c>
      <c r="E51" s="158">
        <v>0</v>
      </c>
      <c r="F51" s="159">
        <v>0</v>
      </c>
      <c r="G51" s="160">
        <v>0</v>
      </c>
      <c r="H51" s="158">
        <v>0</v>
      </c>
      <c r="I51" s="159">
        <v>0</v>
      </c>
      <c r="J51" s="160">
        <v>0</v>
      </c>
      <c r="K51" s="158">
        <v>0</v>
      </c>
      <c r="L51" s="159">
        <v>0</v>
      </c>
      <c r="M51" s="160">
        <v>0</v>
      </c>
      <c r="N51" s="158"/>
      <c r="O51" s="159"/>
      <c r="P51" s="160"/>
    </row>
    <row r="52" spans="1:16" x14ac:dyDescent="0.15">
      <c r="A52" s="203" t="s">
        <v>189</v>
      </c>
      <c r="B52" s="162">
        <f>SUM(B5:B51)</f>
        <v>0</v>
      </c>
      <c r="C52" s="163">
        <f t="shared" ref="C52:D52" si="0">SUM(C5:C51)</f>
        <v>0</v>
      </c>
      <c r="D52" s="164">
        <f t="shared" si="0"/>
        <v>6603031.335</v>
      </c>
      <c r="E52" s="162">
        <f>SUM(E5:E51)</f>
        <v>0</v>
      </c>
      <c r="F52" s="163">
        <f t="shared" ref="F52:G52" si="1">SUM(F5:F51)</f>
        <v>0</v>
      </c>
      <c r="G52" s="164">
        <f t="shared" si="1"/>
        <v>5917544</v>
      </c>
      <c r="H52" s="162">
        <f>SUM(H5:H51)</f>
        <v>0</v>
      </c>
      <c r="I52" s="163">
        <f t="shared" ref="I52:J52" si="2">SUM(I5:I51)</f>
        <v>0</v>
      </c>
      <c r="J52" s="164">
        <f t="shared" si="2"/>
        <v>4490209</v>
      </c>
      <c r="K52" s="162">
        <f>SUM(K5:K51)</f>
        <v>0</v>
      </c>
      <c r="L52" s="163">
        <f t="shared" ref="L52:M52" si="3">SUM(L5:L51)</f>
        <v>0</v>
      </c>
      <c r="M52" s="164">
        <f t="shared" si="3"/>
        <v>4300526</v>
      </c>
      <c r="N52" s="162">
        <f>SUM(N5:N51)</f>
        <v>0</v>
      </c>
      <c r="O52" s="163">
        <f t="shared" ref="O52:P52" si="4">SUM(O5:O51)</f>
        <v>0</v>
      </c>
      <c r="P52" s="164">
        <f t="shared" si="4"/>
        <v>0</v>
      </c>
    </row>
  </sheetData>
  <mergeCells count="6">
    <mergeCell ref="A3:A4"/>
    <mergeCell ref="B3:D3"/>
    <mergeCell ref="N3:P3"/>
    <mergeCell ref="E3:G3"/>
    <mergeCell ref="H3:J3"/>
    <mergeCell ref="K3:M3"/>
  </mergeCells>
  <phoneticPr fontId="1"/>
  <pageMargins left="0.70866141732283472" right="0.70866141732283472" top="0.74803149606299213" bottom="0.74803149606299213" header="0.31496062992125984" footer="0.31496062992125984"/>
  <pageSetup paperSize="9" scale="5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14561-E8E3-4914-8C96-37349EBDE2C5}">
  <sheetPr>
    <pageSetUpPr fitToPage="1"/>
  </sheetPr>
  <dimension ref="A1:P52"/>
  <sheetViews>
    <sheetView view="pageBreakPreview" zoomScale="90" zoomScaleNormal="80" zoomScaleSheetLayoutView="90" workbookViewId="0">
      <pane xSplit="1" ySplit="4" topLeftCell="D5" activePane="bottomRight" state="frozen"/>
      <selection pane="topRight" activeCell="B1" sqref="B1"/>
      <selection pane="bottomLeft" activeCell="A6" sqref="A6"/>
      <selection pane="bottomRight" activeCell="M15" sqref="M15"/>
    </sheetView>
  </sheetViews>
  <sheetFormatPr defaultRowHeight="12" x14ac:dyDescent="0.15"/>
  <cols>
    <col min="1" max="1" width="15.625" style="144" customWidth="1"/>
    <col min="2" max="16" width="12.625" style="144" customWidth="1"/>
    <col min="17" max="16384" width="9" style="144"/>
  </cols>
  <sheetData>
    <row r="1" spans="1:16" ht="18.75" customHeight="1" x14ac:dyDescent="0.15">
      <c r="A1" s="204" t="s">
        <v>174</v>
      </c>
    </row>
    <row r="2" spans="1:16" x14ac:dyDescent="0.15">
      <c r="D2" s="145"/>
      <c r="G2" s="145"/>
      <c r="J2" s="145"/>
      <c r="M2" s="145"/>
      <c r="P2" s="145" t="s">
        <v>107</v>
      </c>
    </row>
    <row r="3" spans="1:16" x14ac:dyDescent="0.15">
      <c r="A3" s="245" t="s">
        <v>108</v>
      </c>
      <c r="B3" s="246" t="s">
        <v>163</v>
      </c>
      <c r="C3" s="247"/>
      <c r="D3" s="248"/>
      <c r="E3" s="246" t="s">
        <v>164</v>
      </c>
      <c r="F3" s="247"/>
      <c r="G3" s="248"/>
      <c r="H3" s="246" t="s">
        <v>185</v>
      </c>
      <c r="I3" s="247"/>
      <c r="J3" s="248"/>
      <c r="K3" s="246" t="s">
        <v>198</v>
      </c>
      <c r="L3" s="247"/>
      <c r="M3" s="248"/>
      <c r="N3" s="246" t="s">
        <v>203</v>
      </c>
      <c r="O3" s="247"/>
      <c r="P3" s="248"/>
    </row>
    <row r="4" spans="1:16" ht="24" x14ac:dyDescent="0.15">
      <c r="A4" s="245"/>
      <c r="B4" s="146" t="s">
        <v>111</v>
      </c>
      <c r="C4" s="147" t="s">
        <v>112</v>
      </c>
      <c r="D4" s="148" t="s">
        <v>113</v>
      </c>
      <c r="E4" s="146" t="s">
        <v>111</v>
      </c>
      <c r="F4" s="147" t="s">
        <v>112</v>
      </c>
      <c r="G4" s="148" t="s">
        <v>113</v>
      </c>
      <c r="H4" s="146" t="s">
        <v>111</v>
      </c>
      <c r="I4" s="147" t="s">
        <v>112</v>
      </c>
      <c r="J4" s="148" t="s">
        <v>113</v>
      </c>
      <c r="K4" s="146" t="s">
        <v>111</v>
      </c>
      <c r="L4" s="147" t="s">
        <v>112</v>
      </c>
      <c r="M4" s="148" t="s">
        <v>113</v>
      </c>
      <c r="N4" s="146" t="s">
        <v>111</v>
      </c>
      <c r="O4" s="147" t="s">
        <v>112</v>
      </c>
      <c r="P4" s="148" t="s">
        <v>113</v>
      </c>
    </row>
    <row r="5" spans="1:16" x14ac:dyDescent="0.15">
      <c r="A5" s="149" t="s">
        <v>6</v>
      </c>
      <c r="B5" s="150">
        <v>0</v>
      </c>
      <c r="C5" s="151">
        <v>0</v>
      </c>
      <c r="D5" s="152">
        <v>12000</v>
      </c>
      <c r="E5" s="150">
        <v>0</v>
      </c>
      <c r="F5" s="151">
        <v>0</v>
      </c>
      <c r="G5" s="152">
        <v>180000</v>
      </c>
      <c r="H5" s="150">
        <v>0</v>
      </c>
      <c r="I5" s="151">
        <v>0</v>
      </c>
      <c r="J5" s="152">
        <v>200000</v>
      </c>
      <c r="K5" s="150">
        <v>0</v>
      </c>
      <c r="L5" s="151">
        <v>0</v>
      </c>
      <c r="M5" s="152">
        <v>260000</v>
      </c>
      <c r="N5" s="150"/>
      <c r="O5" s="151"/>
      <c r="P5" s="152"/>
    </row>
    <row r="6" spans="1:16" x14ac:dyDescent="0.15">
      <c r="A6" s="153" t="s">
        <v>114</v>
      </c>
      <c r="B6" s="154">
        <v>0</v>
      </c>
      <c r="C6" s="155">
        <v>0</v>
      </c>
      <c r="D6" s="156">
        <v>0</v>
      </c>
      <c r="E6" s="154">
        <v>0</v>
      </c>
      <c r="F6" s="155">
        <v>0</v>
      </c>
      <c r="G6" s="156">
        <v>0</v>
      </c>
      <c r="H6" s="154">
        <v>0</v>
      </c>
      <c r="I6" s="155">
        <v>0</v>
      </c>
      <c r="J6" s="156">
        <v>0</v>
      </c>
      <c r="K6" s="154">
        <v>0</v>
      </c>
      <c r="L6" s="155">
        <v>0</v>
      </c>
      <c r="M6" s="156">
        <v>0</v>
      </c>
      <c r="N6" s="154"/>
      <c r="O6" s="155"/>
      <c r="P6" s="156"/>
    </row>
    <row r="7" spans="1:16" x14ac:dyDescent="0.15">
      <c r="A7" s="153" t="s">
        <v>115</v>
      </c>
      <c r="B7" s="154">
        <v>0</v>
      </c>
      <c r="C7" s="155">
        <v>0</v>
      </c>
      <c r="D7" s="156">
        <v>0</v>
      </c>
      <c r="E7" s="154">
        <v>0</v>
      </c>
      <c r="F7" s="155">
        <v>0</v>
      </c>
      <c r="G7" s="156">
        <v>0</v>
      </c>
      <c r="H7" s="154">
        <v>0</v>
      </c>
      <c r="I7" s="155">
        <v>0</v>
      </c>
      <c r="J7" s="156">
        <v>0</v>
      </c>
      <c r="K7" s="154">
        <v>0</v>
      </c>
      <c r="L7" s="155">
        <v>0</v>
      </c>
      <c r="M7" s="156">
        <v>0</v>
      </c>
      <c r="N7" s="154"/>
      <c r="O7" s="155"/>
      <c r="P7" s="156"/>
    </row>
    <row r="8" spans="1:16" x14ac:dyDescent="0.15">
      <c r="A8" s="153" t="s">
        <v>116</v>
      </c>
      <c r="B8" s="154">
        <v>0</v>
      </c>
      <c r="C8" s="155">
        <v>0</v>
      </c>
      <c r="D8" s="156">
        <v>0</v>
      </c>
      <c r="E8" s="154">
        <v>0</v>
      </c>
      <c r="F8" s="155">
        <v>0</v>
      </c>
      <c r="G8" s="156">
        <v>0</v>
      </c>
      <c r="H8" s="154">
        <v>0</v>
      </c>
      <c r="I8" s="155">
        <v>0</v>
      </c>
      <c r="J8" s="156">
        <v>0</v>
      </c>
      <c r="K8" s="154">
        <v>0</v>
      </c>
      <c r="L8" s="155">
        <v>0</v>
      </c>
      <c r="M8" s="156">
        <v>0</v>
      </c>
      <c r="N8" s="154"/>
      <c r="O8" s="155"/>
      <c r="P8" s="156"/>
    </row>
    <row r="9" spans="1:16" x14ac:dyDescent="0.15">
      <c r="A9" s="153" t="s">
        <v>117</v>
      </c>
      <c r="B9" s="154">
        <v>0</v>
      </c>
      <c r="C9" s="155">
        <v>0</v>
      </c>
      <c r="D9" s="156">
        <v>0</v>
      </c>
      <c r="E9" s="154">
        <v>0</v>
      </c>
      <c r="F9" s="155">
        <v>0</v>
      </c>
      <c r="G9" s="156">
        <v>0</v>
      </c>
      <c r="H9" s="154">
        <v>0</v>
      </c>
      <c r="I9" s="155">
        <v>0</v>
      </c>
      <c r="J9" s="156">
        <v>0</v>
      </c>
      <c r="K9" s="154">
        <v>0</v>
      </c>
      <c r="L9" s="155">
        <v>0</v>
      </c>
      <c r="M9" s="156">
        <v>0</v>
      </c>
      <c r="N9" s="154"/>
      <c r="O9" s="155"/>
      <c r="P9" s="156"/>
    </row>
    <row r="10" spans="1:16" x14ac:dyDescent="0.15">
      <c r="A10" s="149" t="s">
        <v>118</v>
      </c>
      <c r="B10" s="150">
        <v>0</v>
      </c>
      <c r="C10" s="151">
        <v>0</v>
      </c>
      <c r="D10" s="152">
        <v>0</v>
      </c>
      <c r="E10" s="150">
        <v>0</v>
      </c>
      <c r="F10" s="151">
        <v>0</v>
      </c>
      <c r="G10" s="152">
        <v>0</v>
      </c>
      <c r="H10" s="150">
        <v>0</v>
      </c>
      <c r="I10" s="151">
        <v>0</v>
      </c>
      <c r="J10" s="152">
        <v>0</v>
      </c>
      <c r="K10" s="150">
        <v>0</v>
      </c>
      <c r="L10" s="151">
        <v>0</v>
      </c>
      <c r="M10" s="152">
        <v>0</v>
      </c>
      <c r="N10" s="150"/>
      <c r="O10" s="151"/>
      <c r="P10" s="152"/>
    </row>
    <row r="11" spans="1:16" x14ac:dyDescent="0.15">
      <c r="A11" s="153" t="s">
        <v>119</v>
      </c>
      <c r="B11" s="154">
        <v>0</v>
      </c>
      <c r="C11" s="155">
        <v>0</v>
      </c>
      <c r="D11" s="156">
        <v>0</v>
      </c>
      <c r="E11" s="154">
        <v>0</v>
      </c>
      <c r="F11" s="155">
        <v>0</v>
      </c>
      <c r="G11" s="156">
        <v>0</v>
      </c>
      <c r="H11" s="154">
        <v>0</v>
      </c>
      <c r="I11" s="155">
        <v>0</v>
      </c>
      <c r="J11" s="156">
        <v>21000</v>
      </c>
      <c r="K11" s="154">
        <v>0</v>
      </c>
      <c r="L11" s="155">
        <v>0</v>
      </c>
      <c r="M11" s="156">
        <v>15700</v>
      </c>
      <c r="N11" s="154"/>
      <c r="O11" s="155"/>
      <c r="P11" s="156"/>
    </row>
    <row r="12" spans="1:16" x14ac:dyDescent="0.15">
      <c r="A12" s="153" t="s">
        <v>120</v>
      </c>
      <c r="B12" s="154">
        <v>0</v>
      </c>
      <c r="C12" s="155">
        <v>0</v>
      </c>
      <c r="D12" s="156">
        <v>0</v>
      </c>
      <c r="E12" s="154">
        <v>0</v>
      </c>
      <c r="F12" s="155">
        <v>0</v>
      </c>
      <c r="G12" s="156">
        <v>0</v>
      </c>
      <c r="H12" s="154">
        <v>0</v>
      </c>
      <c r="I12" s="155">
        <v>0</v>
      </c>
      <c r="J12" s="156">
        <v>0</v>
      </c>
      <c r="K12" s="154">
        <v>0</v>
      </c>
      <c r="L12" s="155">
        <v>0</v>
      </c>
      <c r="M12" s="156">
        <v>0</v>
      </c>
      <c r="N12" s="154"/>
      <c r="O12" s="155"/>
      <c r="P12" s="156"/>
    </row>
    <row r="13" spans="1:16" x14ac:dyDescent="0.15">
      <c r="A13" s="153" t="s">
        <v>121</v>
      </c>
      <c r="B13" s="154">
        <v>0</v>
      </c>
      <c r="C13" s="155">
        <v>0</v>
      </c>
      <c r="D13" s="156">
        <v>0</v>
      </c>
      <c r="E13" s="154">
        <v>0</v>
      </c>
      <c r="F13" s="155">
        <v>0</v>
      </c>
      <c r="G13" s="156">
        <v>0</v>
      </c>
      <c r="H13" s="154">
        <v>0</v>
      </c>
      <c r="I13" s="155">
        <v>0</v>
      </c>
      <c r="J13" s="156">
        <v>0</v>
      </c>
      <c r="K13" s="154">
        <v>0</v>
      </c>
      <c r="L13" s="155">
        <v>0</v>
      </c>
      <c r="M13" s="156">
        <v>0</v>
      </c>
      <c r="N13" s="154"/>
      <c r="O13" s="155"/>
      <c r="P13" s="156"/>
    </row>
    <row r="14" spans="1:16" x14ac:dyDescent="0.15">
      <c r="A14" s="157" t="s">
        <v>122</v>
      </c>
      <c r="B14" s="158">
        <v>0</v>
      </c>
      <c r="C14" s="159">
        <v>0</v>
      </c>
      <c r="D14" s="160">
        <v>0</v>
      </c>
      <c r="E14" s="158">
        <v>0</v>
      </c>
      <c r="F14" s="159">
        <v>0</v>
      </c>
      <c r="G14" s="160">
        <v>0</v>
      </c>
      <c r="H14" s="158">
        <v>0</v>
      </c>
      <c r="I14" s="159">
        <v>0</v>
      </c>
      <c r="J14" s="160">
        <v>0</v>
      </c>
      <c r="K14" s="158">
        <v>0</v>
      </c>
      <c r="L14" s="159">
        <v>0</v>
      </c>
      <c r="M14" s="160">
        <v>0</v>
      </c>
      <c r="N14" s="158"/>
      <c r="O14" s="159"/>
      <c r="P14" s="160"/>
    </row>
    <row r="15" spans="1:16" x14ac:dyDescent="0.15">
      <c r="A15" s="153" t="s">
        <v>123</v>
      </c>
      <c r="B15" s="154">
        <v>0</v>
      </c>
      <c r="C15" s="155">
        <v>0</v>
      </c>
      <c r="D15" s="156">
        <v>0</v>
      </c>
      <c r="E15" s="154">
        <v>0</v>
      </c>
      <c r="F15" s="155">
        <v>0</v>
      </c>
      <c r="G15" s="156">
        <v>0</v>
      </c>
      <c r="H15" s="154">
        <v>0</v>
      </c>
      <c r="I15" s="155">
        <v>0</v>
      </c>
      <c r="J15" s="156">
        <v>0</v>
      </c>
      <c r="K15" s="154">
        <v>0</v>
      </c>
      <c r="L15" s="155">
        <v>0</v>
      </c>
      <c r="M15" s="156">
        <v>0</v>
      </c>
      <c r="N15" s="154"/>
      <c r="O15" s="155"/>
      <c r="P15" s="156"/>
    </row>
    <row r="16" spans="1:16" x14ac:dyDescent="0.15">
      <c r="A16" s="153" t="s">
        <v>124</v>
      </c>
      <c r="B16" s="154">
        <v>0</v>
      </c>
      <c r="C16" s="155">
        <v>0</v>
      </c>
      <c r="D16" s="156">
        <v>0</v>
      </c>
      <c r="E16" s="154">
        <v>0</v>
      </c>
      <c r="F16" s="155">
        <v>0</v>
      </c>
      <c r="G16" s="156">
        <v>0</v>
      </c>
      <c r="H16" s="154">
        <v>0</v>
      </c>
      <c r="I16" s="155">
        <v>0</v>
      </c>
      <c r="J16" s="156">
        <v>0</v>
      </c>
      <c r="K16" s="154">
        <v>0</v>
      </c>
      <c r="L16" s="155">
        <v>0</v>
      </c>
      <c r="M16" s="156">
        <v>0</v>
      </c>
      <c r="N16" s="154"/>
      <c r="O16" s="155"/>
      <c r="P16" s="156"/>
    </row>
    <row r="17" spans="1:16" x14ac:dyDescent="0.15">
      <c r="A17" s="153" t="s">
        <v>125</v>
      </c>
      <c r="B17" s="154">
        <v>0</v>
      </c>
      <c r="C17" s="155">
        <v>0</v>
      </c>
      <c r="D17" s="156">
        <v>0</v>
      </c>
      <c r="E17" s="154">
        <v>0</v>
      </c>
      <c r="F17" s="155">
        <v>0</v>
      </c>
      <c r="G17" s="156">
        <v>0</v>
      </c>
      <c r="H17" s="154">
        <v>0</v>
      </c>
      <c r="I17" s="155">
        <v>0</v>
      </c>
      <c r="J17" s="156">
        <v>0</v>
      </c>
      <c r="K17" s="154">
        <v>0</v>
      </c>
      <c r="L17" s="155">
        <v>0</v>
      </c>
      <c r="M17" s="156">
        <v>0</v>
      </c>
      <c r="N17" s="154"/>
      <c r="O17" s="155"/>
      <c r="P17" s="156"/>
    </row>
    <row r="18" spans="1:16" x14ac:dyDescent="0.15">
      <c r="A18" s="153" t="s">
        <v>126</v>
      </c>
      <c r="B18" s="154">
        <v>0</v>
      </c>
      <c r="C18" s="155">
        <v>0</v>
      </c>
      <c r="D18" s="156">
        <v>0</v>
      </c>
      <c r="E18" s="154">
        <v>0</v>
      </c>
      <c r="F18" s="155">
        <v>0</v>
      </c>
      <c r="G18" s="156">
        <v>0</v>
      </c>
      <c r="H18" s="154">
        <v>0</v>
      </c>
      <c r="I18" s="155">
        <v>0</v>
      </c>
      <c r="J18" s="156">
        <v>0</v>
      </c>
      <c r="K18" s="154">
        <v>0</v>
      </c>
      <c r="L18" s="155">
        <v>0</v>
      </c>
      <c r="M18" s="156">
        <v>0</v>
      </c>
      <c r="N18" s="154"/>
      <c r="O18" s="155"/>
      <c r="P18" s="156"/>
    </row>
    <row r="19" spans="1:16" x14ac:dyDescent="0.15">
      <c r="A19" s="153" t="s">
        <v>127</v>
      </c>
      <c r="B19" s="154">
        <v>0</v>
      </c>
      <c r="C19" s="155">
        <v>0</v>
      </c>
      <c r="D19" s="156">
        <v>230000</v>
      </c>
      <c r="E19" s="154">
        <v>0</v>
      </c>
      <c r="F19" s="155">
        <v>0</v>
      </c>
      <c r="G19" s="156">
        <v>280000</v>
      </c>
      <c r="H19" s="154">
        <v>0</v>
      </c>
      <c r="I19" s="155">
        <v>0</v>
      </c>
      <c r="J19" s="156">
        <v>280000</v>
      </c>
      <c r="K19" s="154">
        <v>0</v>
      </c>
      <c r="L19" s="155">
        <v>0</v>
      </c>
      <c r="M19" s="156">
        <v>250000</v>
      </c>
      <c r="N19" s="154"/>
      <c r="O19" s="155"/>
      <c r="P19" s="156"/>
    </row>
    <row r="20" spans="1:16" x14ac:dyDescent="0.15">
      <c r="A20" s="149" t="s">
        <v>128</v>
      </c>
      <c r="B20" s="150">
        <v>0</v>
      </c>
      <c r="C20" s="151">
        <v>0</v>
      </c>
      <c r="D20" s="152">
        <v>56000</v>
      </c>
      <c r="E20" s="150">
        <v>0</v>
      </c>
      <c r="F20" s="151">
        <v>0</v>
      </c>
      <c r="G20" s="152">
        <v>36000</v>
      </c>
      <c r="H20" s="150">
        <v>0</v>
      </c>
      <c r="I20" s="151">
        <v>0</v>
      </c>
      <c r="J20" s="152">
        <v>10000</v>
      </c>
      <c r="K20" s="150">
        <v>0</v>
      </c>
      <c r="L20" s="151">
        <v>0</v>
      </c>
      <c r="M20" s="152">
        <v>20000</v>
      </c>
      <c r="N20" s="150"/>
      <c r="O20" s="151"/>
      <c r="P20" s="152"/>
    </row>
    <row r="21" spans="1:16" x14ac:dyDescent="0.15">
      <c r="A21" s="153" t="s">
        <v>129</v>
      </c>
      <c r="B21" s="154">
        <v>0</v>
      </c>
      <c r="C21" s="155">
        <v>0</v>
      </c>
      <c r="D21" s="156">
        <v>16000</v>
      </c>
      <c r="E21" s="154">
        <v>0</v>
      </c>
      <c r="F21" s="155">
        <v>0</v>
      </c>
      <c r="G21" s="156">
        <v>20000</v>
      </c>
      <c r="H21" s="154">
        <v>0</v>
      </c>
      <c r="I21" s="155">
        <v>0</v>
      </c>
      <c r="J21" s="156">
        <v>2270</v>
      </c>
      <c r="K21" s="154">
        <v>0</v>
      </c>
      <c r="L21" s="155">
        <v>0</v>
      </c>
      <c r="M21" s="156">
        <v>20000</v>
      </c>
      <c r="N21" s="154"/>
      <c r="O21" s="155"/>
      <c r="P21" s="156"/>
    </row>
    <row r="22" spans="1:16" x14ac:dyDescent="0.15">
      <c r="A22" s="153" t="s">
        <v>130</v>
      </c>
      <c r="B22" s="154">
        <v>0</v>
      </c>
      <c r="C22" s="155">
        <v>0</v>
      </c>
      <c r="D22" s="156">
        <v>0</v>
      </c>
      <c r="E22" s="154">
        <v>0</v>
      </c>
      <c r="F22" s="155">
        <v>0</v>
      </c>
      <c r="G22" s="156">
        <v>0</v>
      </c>
      <c r="H22" s="154">
        <v>0</v>
      </c>
      <c r="I22" s="155">
        <v>0</v>
      </c>
      <c r="J22" s="156">
        <v>0</v>
      </c>
      <c r="K22" s="154">
        <v>0</v>
      </c>
      <c r="L22" s="155">
        <v>0</v>
      </c>
      <c r="M22" s="156">
        <v>0</v>
      </c>
      <c r="N22" s="154"/>
      <c r="O22" s="155"/>
      <c r="P22" s="156"/>
    </row>
    <row r="23" spans="1:16" x14ac:dyDescent="0.15">
      <c r="A23" s="153" t="s">
        <v>131</v>
      </c>
      <c r="B23" s="154">
        <v>0</v>
      </c>
      <c r="C23" s="155">
        <v>0</v>
      </c>
      <c r="D23" s="156">
        <v>0</v>
      </c>
      <c r="E23" s="154">
        <v>0</v>
      </c>
      <c r="F23" s="155">
        <v>0</v>
      </c>
      <c r="G23" s="156">
        <v>0</v>
      </c>
      <c r="H23" s="154">
        <v>0</v>
      </c>
      <c r="I23" s="155">
        <v>0</v>
      </c>
      <c r="J23" s="156">
        <v>0</v>
      </c>
      <c r="K23" s="154">
        <v>0</v>
      </c>
      <c r="L23" s="155">
        <v>0</v>
      </c>
      <c r="M23" s="156">
        <v>0</v>
      </c>
      <c r="N23" s="154"/>
      <c r="O23" s="155"/>
      <c r="P23" s="156"/>
    </row>
    <row r="24" spans="1:16" x14ac:dyDescent="0.15">
      <c r="A24" s="157" t="s">
        <v>132</v>
      </c>
      <c r="B24" s="158">
        <v>0</v>
      </c>
      <c r="C24" s="159">
        <v>0</v>
      </c>
      <c r="D24" s="160">
        <v>125000</v>
      </c>
      <c r="E24" s="158">
        <v>0</v>
      </c>
      <c r="F24" s="159">
        <v>0</v>
      </c>
      <c r="G24" s="160">
        <v>252000</v>
      </c>
      <c r="H24" s="158">
        <v>0</v>
      </c>
      <c r="I24" s="159">
        <v>0</v>
      </c>
      <c r="J24" s="160">
        <v>354700</v>
      </c>
      <c r="K24" s="158">
        <v>0</v>
      </c>
      <c r="L24" s="159">
        <v>0</v>
      </c>
      <c r="M24" s="160">
        <v>275650</v>
      </c>
      <c r="N24" s="158"/>
      <c r="O24" s="159"/>
      <c r="P24" s="160"/>
    </row>
    <row r="25" spans="1:16" x14ac:dyDescent="0.15">
      <c r="A25" s="153" t="s">
        <v>133</v>
      </c>
      <c r="B25" s="154">
        <v>0</v>
      </c>
      <c r="C25" s="155">
        <v>0</v>
      </c>
      <c r="D25" s="156">
        <v>98880</v>
      </c>
      <c r="E25" s="154">
        <v>0</v>
      </c>
      <c r="F25" s="155">
        <v>0</v>
      </c>
      <c r="G25" s="156">
        <v>97790</v>
      </c>
      <c r="H25" s="154">
        <v>0</v>
      </c>
      <c r="I25" s="155">
        <v>0</v>
      </c>
      <c r="J25" s="156">
        <f>117110-110</f>
        <v>117000</v>
      </c>
      <c r="K25" s="154">
        <v>0</v>
      </c>
      <c r="L25" s="155">
        <v>0</v>
      </c>
      <c r="M25" s="156">
        <v>130000</v>
      </c>
      <c r="N25" s="154"/>
      <c r="O25" s="155"/>
      <c r="P25" s="156"/>
    </row>
    <row r="26" spans="1:16" x14ac:dyDescent="0.15">
      <c r="A26" s="153" t="s">
        <v>134</v>
      </c>
      <c r="B26" s="154">
        <v>0</v>
      </c>
      <c r="C26" s="155">
        <v>0</v>
      </c>
      <c r="D26" s="156">
        <v>0</v>
      </c>
      <c r="E26" s="154">
        <v>0</v>
      </c>
      <c r="F26" s="155">
        <v>0</v>
      </c>
      <c r="G26" s="156">
        <v>0</v>
      </c>
      <c r="H26" s="154">
        <v>0</v>
      </c>
      <c r="I26" s="155">
        <v>0</v>
      </c>
      <c r="J26" s="156">
        <v>0</v>
      </c>
      <c r="K26" s="154">
        <v>0</v>
      </c>
      <c r="L26" s="155">
        <v>0</v>
      </c>
      <c r="M26" s="156">
        <v>0</v>
      </c>
      <c r="N26" s="154"/>
      <c r="O26" s="155"/>
      <c r="P26" s="156"/>
    </row>
    <row r="27" spans="1:16" x14ac:dyDescent="0.15">
      <c r="A27" s="153" t="s">
        <v>135</v>
      </c>
      <c r="B27" s="154">
        <v>0</v>
      </c>
      <c r="C27" s="155">
        <v>0</v>
      </c>
      <c r="D27" s="156">
        <v>0</v>
      </c>
      <c r="E27" s="154">
        <v>0</v>
      </c>
      <c r="F27" s="155">
        <v>0</v>
      </c>
      <c r="G27" s="156">
        <v>0</v>
      </c>
      <c r="H27" s="154">
        <v>0</v>
      </c>
      <c r="I27" s="155">
        <v>0</v>
      </c>
      <c r="J27" s="156">
        <v>0</v>
      </c>
      <c r="K27" s="154">
        <v>0</v>
      </c>
      <c r="L27" s="155">
        <v>0</v>
      </c>
      <c r="M27" s="156">
        <v>0</v>
      </c>
      <c r="N27" s="154"/>
      <c r="O27" s="155"/>
      <c r="P27" s="156"/>
    </row>
    <row r="28" spans="1:16" x14ac:dyDescent="0.15">
      <c r="A28" s="153" t="s">
        <v>136</v>
      </c>
      <c r="B28" s="154">
        <v>0</v>
      </c>
      <c r="C28" s="155">
        <v>0</v>
      </c>
      <c r="D28" s="156">
        <v>0</v>
      </c>
      <c r="E28" s="154">
        <v>0</v>
      </c>
      <c r="F28" s="155">
        <v>0</v>
      </c>
      <c r="G28" s="156">
        <v>0</v>
      </c>
      <c r="H28" s="154">
        <v>0</v>
      </c>
      <c r="I28" s="155">
        <v>0</v>
      </c>
      <c r="J28" s="156">
        <v>0</v>
      </c>
      <c r="K28" s="154">
        <v>0</v>
      </c>
      <c r="L28" s="155">
        <v>0</v>
      </c>
      <c r="M28" s="156">
        <v>0</v>
      </c>
      <c r="N28" s="154"/>
      <c r="O28" s="155"/>
      <c r="P28" s="156"/>
    </row>
    <row r="29" spans="1:16" x14ac:dyDescent="0.15">
      <c r="A29" s="153" t="s">
        <v>137</v>
      </c>
      <c r="B29" s="154">
        <v>0</v>
      </c>
      <c r="C29" s="155">
        <v>0</v>
      </c>
      <c r="D29" s="156">
        <v>0</v>
      </c>
      <c r="E29" s="154">
        <v>0</v>
      </c>
      <c r="F29" s="155">
        <v>0</v>
      </c>
      <c r="G29" s="156">
        <v>0</v>
      </c>
      <c r="H29" s="154">
        <v>0</v>
      </c>
      <c r="I29" s="155">
        <v>0</v>
      </c>
      <c r="J29" s="156">
        <v>0</v>
      </c>
      <c r="K29" s="154">
        <v>0</v>
      </c>
      <c r="L29" s="155">
        <v>0</v>
      </c>
      <c r="M29" s="156">
        <v>0</v>
      </c>
      <c r="N29" s="154"/>
      <c r="O29" s="155"/>
      <c r="P29" s="156"/>
    </row>
    <row r="30" spans="1:16" x14ac:dyDescent="0.15">
      <c r="A30" s="149" t="s">
        <v>138</v>
      </c>
      <c r="B30" s="150">
        <v>0</v>
      </c>
      <c r="C30" s="151">
        <v>0</v>
      </c>
      <c r="D30" s="152">
        <v>0</v>
      </c>
      <c r="E30" s="150">
        <v>0</v>
      </c>
      <c r="F30" s="151">
        <v>0</v>
      </c>
      <c r="G30" s="152">
        <v>0</v>
      </c>
      <c r="H30" s="150">
        <v>0</v>
      </c>
      <c r="I30" s="151">
        <v>0</v>
      </c>
      <c r="J30" s="152">
        <v>0</v>
      </c>
      <c r="K30" s="150">
        <v>0</v>
      </c>
      <c r="L30" s="151">
        <v>0</v>
      </c>
      <c r="M30" s="152">
        <v>0</v>
      </c>
      <c r="N30" s="150"/>
      <c r="O30" s="151"/>
      <c r="P30" s="152"/>
    </row>
    <row r="31" spans="1:16" x14ac:dyDescent="0.15">
      <c r="A31" s="153" t="s">
        <v>139</v>
      </c>
      <c r="B31" s="154">
        <v>0</v>
      </c>
      <c r="C31" s="155">
        <v>0</v>
      </c>
      <c r="D31" s="156">
        <v>0</v>
      </c>
      <c r="E31" s="154">
        <v>0</v>
      </c>
      <c r="F31" s="155">
        <v>0</v>
      </c>
      <c r="G31" s="156">
        <v>0</v>
      </c>
      <c r="H31" s="154">
        <v>0</v>
      </c>
      <c r="I31" s="155">
        <v>0</v>
      </c>
      <c r="J31" s="156">
        <v>0</v>
      </c>
      <c r="K31" s="154">
        <v>0</v>
      </c>
      <c r="L31" s="155">
        <v>0</v>
      </c>
      <c r="M31" s="156">
        <v>0</v>
      </c>
      <c r="N31" s="154"/>
      <c r="O31" s="155"/>
      <c r="P31" s="156"/>
    </row>
    <row r="32" spans="1:16" x14ac:dyDescent="0.15">
      <c r="A32" s="153" t="s">
        <v>140</v>
      </c>
      <c r="B32" s="154">
        <v>0</v>
      </c>
      <c r="C32" s="155">
        <v>0</v>
      </c>
      <c r="D32" s="156">
        <v>0</v>
      </c>
      <c r="E32" s="154">
        <v>0</v>
      </c>
      <c r="F32" s="155">
        <v>0</v>
      </c>
      <c r="G32" s="156">
        <v>0</v>
      </c>
      <c r="H32" s="154">
        <v>0</v>
      </c>
      <c r="I32" s="155">
        <v>0</v>
      </c>
      <c r="J32" s="156">
        <v>0</v>
      </c>
      <c r="K32" s="154">
        <v>0</v>
      </c>
      <c r="L32" s="155">
        <v>0</v>
      </c>
      <c r="M32" s="156">
        <v>0</v>
      </c>
      <c r="N32" s="154"/>
      <c r="O32" s="155"/>
      <c r="P32" s="156"/>
    </row>
    <row r="33" spans="1:16" x14ac:dyDescent="0.15">
      <c r="A33" s="153" t="s">
        <v>141</v>
      </c>
      <c r="B33" s="154">
        <v>0</v>
      </c>
      <c r="C33" s="155">
        <v>0</v>
      </c>
      <c r="D33" s="156">
        <v>0</v>
      </c>
      <c r="E33" s="154">
        <v>0</v>
      </c>
      <c r="F33" s="155">
        <v>0</v>
      </c>
      <c r="G33" s="156">
        <v>0</v>
      </c>
      <c r="H33" s="154">
        <v>0</v>
      </c>
      <c r="I33" s="155">
        <v>0</v>
      </c>
      <c r="J33" s="156">
        <v>0</v>
      </c>
      <c r="K33" s="154">
        <v>0</v>
      </c>
      <c r="L33" s="155">
        <v>0</v>
      </c>
      <c r="M33" s="156">
        <v>0</v>
      </c>
      <c r="N33" s="154"/>
      <c r="O33" s="155"/>
      <c r="P33" s="156"/>
    </row>
    <row r="34" spans="1:16" x14ac:dyDescent="0.15">
      <c r="A34" s="157" t="s">
        <v>142</v>
      </c>
      <c r="B34" s="158">
        <v>0</v>
      </c>
      <c r="C34" s="159">
        <v>0</v>
      </c>
      <c r="D34" s="160">
        <v>0</v>
      </c>
      <c r="E34" s="158">
        <v>0</v>
      </c>
      <c r="F34" s="159">
        <v>0</v>
      </c>
      <c r="G34" s="160">
        <v>0</v>
      </c>
      <c r="H34" s="158">
        <v>0</v>
      </c>
      <c r="I34" s="159">
        <v>0</v>
      </c>
      <c r="J34" s="160">
        <v>0</v>
      </c>
      <c r="K34" s="158">
        <v>0</v>
      </c>
      <c r="L34" s="159">
        <v>0</v>
      </c>
      <c r="M34" s="160">
        <v>0</v>
      </c>
      <c r="N34" s="158"/>
      <c r="O34" s="159"/>
      <c r="P34" s="160"/>
    </row>
    <row r="35" spans="1:16" x14ac:dyDescent="0.15">
      <c r="A35" s="153" t="s">
        <v>143</v>
      </c>
      <c r="B35" s="154">
        <v>0</v>
      </c>
      <c r="C35" s="155">
        <v>0</v>
      </c>
      <c r="D35" s="156">
        <v>0</v>
      </c>
      <c r="E35" s="154">
        <v>0</v>
      </c>
      <c r="F35" s="155">
        <v>0</v>
      </c>
      <c r="G35" s="156">
        <v>0</v>
      </c>
      <c r="H35" s="154">
        <v>0</v>
      </c>
      <c r="I35" s="155">
        <v>0</v>
      </c>
      <c r="J35" s="156">
        <v>0</v>
      </c>
      <c r="K35" s="154">
        <v>0</v>
      </c>
      <c r="L35" s="155">
        <v>0</v>
      </c>
      <c r="M35" s="156">
        <v>0</v>
      </c>
      <c r="N35" s="154"/>
      <c r="O35" s="155"/>
      <c r="P35" s="156"/>
    </row>
    <row r="36" spans="1:16" x14ac:dyDescent="0.15">
      <c r="A36" s="153" t="s">
        <v>144</v>
      </c>
      <c r="B36" s="154">
        <v>0</v>
      </c>
      <c r="C36" s="155">
        <v>0</v>
      </c>
      <c r="D36" s="156">
        <v>0</v>
      </c>
      <c r="E36" s="154">
        <v>0</v>
      </c>
      <c r="F36" s="155">
        <v>0</v>
      </c>
      <c r="G36" s="156">
        <v>0</v>
      </c>
      <c r="H36" s="154">
        <v>0</v>
      </c>
      <c r="I36" s="155">
        <v>0</v>
      </c>
      <c r="J36" s="156">
        <v>0</v>
      </c>
      <c r="K36" s="154">
        <v>0</v>
      </c>
      <c r="L36" s="155">
        <v>0</v>
      </c>
      <c r="M36" s="156">
        <v>0</v>
      </c>
      <c r="N36" s="154"/>
      <c r="O36" s="155"/>
      <c r="P36" s="156"/>
    </row>
    <row r="37" spans="1:16" x14ac:dyDescent="0.15">
      <c r="A37" s="153" t="s">
        <v>145</v>
      </c>
      <c r="B37" s="154">
        <v>0</v>
      </c>
      <c r="C37" s="155">
        <v>0</v>
      </c>
      <c r="D37" s="156">
        <v>0</v>
      </c>
      <c r="E37" s="154">
        <v>0</v>
      </c>
      <c r="F37" s="155">
        <v>0</v>
      </c>
      <c r="G37" s="156">
        <v>0</v>
      </c>
      <c r="H37" s="154">
        <v>0</v>
      </c>
      <c r="I37" s="155">
        <v>0</v>
      </c>
      <c r="J37" s="156">
        <v>0</v>
      </c>
      <c r="K37" s="154">
        <v>0</v>
      </c>
      <c r="L37" s="155">
        <v>0</v>
      </c>
      <c r="M37" s="156">
        <v>0</v>
      </c>
      <c r="N37" s="154"/>
      <c r="O37" s="155"/>
      <c r="P37" s="156"/>
    </row>
    <row r="38" spans="1:16" x14ac:dyDescent="0.15">
      <c r="A38" s="153" t="s">
        <v>146</v>
      </c>
      <c r="B38" s="154">
        <v>0</v>
      </c>
      <c r="C38" s="155">
        <v>0</v>
      </c>
      <c r="D38" s="156">
        <v>0</v>
      </c>
      <c r="E38" s="154">
        <v>0</v>
      </c>
      <c r="F38" s="155">
        <v>0</v>
      </c>
      <c r="G38" s="156">
        <v>0</v>
      </c>
      <c r="H38" s="154">
        <v>0</v>
      </c>
      <c r="I38" s="155">
        <v>0</v>
      </c>
      <c r="J38" s="156">
        <v>0</v>
      </c>
      <c r="K38" s="154">
        <v>0</v>
      </c>
      <c r="L38" s="155">
        <v>0</v>
      </c>
      <c r="M38" s="156">
        <v>0</v>
      </c>
      <c r="N38" s="154"/>
      <c r="O38" s="155"/>
      <c r="P38" s="156"/>
    </row>
    <row r="39" spans="1:16" x14ac:dyDescent="0.15">
      <c r="A39" s="153" t="s">
        <v>147</v>
      </c>
      <c r="B39" s="154">
        <v>0</v>
      </c>
      <c r="C39" s="155">
        <v>0</v>
      </c>
      <c r="D39" s="156">
        <v>0</v>
      </c>
      <c r="E39" s="154">
        <v>0</v>
      </c>
      <c r="F39" s="155">
        <v>0</v>
      </c>
      <c r="G39" s="156">
        <v>0</v>
      </c>
      <c r="H39" s="154">
        <v>0</v>
      </c>
      <c r="I39" s="155">
        <v>0</v>
      </c>
      <c r="J39" s="156">
        <v>0</v>
      </c>
      <c r="K39" s="154">
        <v>0</v>
      </c>
      <c r="L39" s="155">
        <v>0</v>
      </c>
      <c r="M39" s="156">
        <v>0</v>
      </c>
      <c r="N39" s="154"/>
      <c r="O39" s="155"/>
      <c r="P39" s="156"/>
    </row>
    <row r="40" spans="1:16" x14ac:dyDescent="0.15">
      <c r="A40" s="149" t="s">
        <v>148</v>
      </c>
      <c r="B40" s="150">
        <v>0</v>
      </c>
      <c r="C40" s="151">
        <v>0</v>
      </c>
      <c r="D40" s="152">
        <v>0</v>
      </c>
      <c r="E40" s="150">
        <v>0</v>
      </c>
      <c r="F40" s="151">
        <v>0</v>
      </c>
      <c r="G40" s="152">
        <v>0</v>
      </c>
      <c r="H40" s="150">
        <v>0</v>
      </c>
      <c r="I40" s="151">
        <v>0</v>
      </c>
      <c r="J40" s="152">
        <v>0</v>
      </c>
      <c r="K40" s="150">
        <v>0</v>
      </c>
      <c r="L40" s="151">
        <v>0</v>
      </c>
      <c r="M40" s="152">
        <v>0</v>
      </c>
      <c r="N40" s="150"/>
      <c r="O40" s="151"/>
      <c r="P40" s="152"/>
    </row>
    <row r="41" spans="1:16" x14ac:dyDescent="0.15">
      <c r="A41" s="153" t="s">
        <v>149</v>
      </c>
      <c r="B41" s="154">
        <v>0</v>
      </c>
      <c r="C41" s="155">
        <v>0</v>
      </c>
      <c r="D41" s="156">
        <v>0</v>
      </c>
      <c r="E41" s="154">
        <v>0</v>
      </c>
      <c r="F41" s="155">
        <v>0</v>
      </c>
      <c r="G41" s="156">
        <v>0</v>
      </c>
      <c r="H41" s="154">
        <v>0</v>
      </c>
      <c r="I41" s="155">
        <v>0</v>
      </c>
      <c r="J41" s="156">
        <v>0</v>
      </c>
      <c r="K41" s="154">
        <v>0</v>
      </c>
      <c r="L41" s="155">
        <v>0</v>
      </c>
      <c r="M41" s="156">
        <v>0</v>
      </c>
      <c r="N41" s="154"/>
      <c r="O41" s="155"/>
      <c r="P41" s="156"/>
    </row>
    <row r="42" spans="1:16" x14ac:dyDescent="0.15">
      <c r="A42" s="153" t="s">
        <v>150</v>
      </c>
      <c r="B42" s="154">
        <v>0</v>
      </c>
      <c r="C42" s="155">
        <v>0</v>
      </c>
      <c r="D42" s="156">
        <v>0</v>
      </c>
      <c r="E42" s="154">
        <v>0</v>
      </c>
      <c r="F42" s="155">
        <v>0</v>
      </c>
      <c r="G42" s="156">
        <v>0</v>
      </c>
      <c r="H42" s="154">
        <v>0</v>
      </c>
      <c r="I42" s="155">
        <v>0</v>
      </c>
      <c r="J42" s="156">
        <v>0</v>
      </c>
      <c r="K42" s="154">
        <v>0</v>
      </c>
      <c r="L42" s="155">
        <v>0</v>
      </c>
      <c r="M42" s="156">
        <v>0</v>
      </c>
      <c r="N42" s="154"/>
      <c r="O42" s="155"/>
      <c r="P42" s="156"/>
    </row>
    <row r="43" spans="1:16" x14ac:dyDescent="0.15">
      <c r="A43" s="153" t="s">
        <v>151</v>
      </c>
      <c r="B43" s="154">
        <v>0</v>
      </c>
      <c r="C43" s="155">
        <v>0</v>
      </c>
      <c r="D43" s="156">
        <v>0</v>
      </c>
      <c r="E43" s="154">
        <v>0</v>
      </c>
      <c r="F43" s="155">
        <v>0</v>
      </c>
      <c r="G43" s="156">
        <v>0</v>
      </c>
      <c r="H43" s="154">
        <v>0</v>
      </c>
      <c r="I43" s="155">
        <v>0</v>
      </c>
      <c r="J43" s="156">
        <v>0</v>
      </c>
      <c r="K43" s="154">
        <v>0</v>
      </c>
      <c r="L43" s="155">
        <v>0</v>
      </c>
      <c r="M43" s="156">
        <v>0</v>
      </c>
      <c r="N43" s="154"/>
      <c r="O43" s="155"/>
      <c r="P43" s="156"/>
    </row>
    <row r="44" spans="1:16" x14ac:dyDescent="0.15">
      <c r="A44" s="157" t="s">
        <v>152</v>
      </c>
      <c r="B44" s="158">
        <v>0</v>
      </c>
      <c r="C44" s="159">
        <v>0</v>
      </c>
      <c r="D44" s="160">
        <v>0</v>
      </c>
      <c r="E44" s="158">
        <v>0</v>
      </c>
      <c r="F44" s="159">
        <v>0</v>
      </c>
      <c r="G44" s="160">
        <v>0</v>
      </c>
      <c r="H44" s="158">
        <v>0</v>
      </c>
      <c r="I44" s="159">
        <v>0</v>
      </c>
      <c r="J44" s="160">
        <v>0</v>
      </c>
      <c r="K44" s="158">
        <v>0</v>
      </c>
      <c r="L44" s="159">
        <v>0</v>
      </c>
      <c r="M44" s="160">
        <v>0</v>
      </c>
      <c r="N44" s="158"/>
      <c r="O44" s="159"/>
      <c r="P44" s="160"/>
    </row>
    <row r="45" spans="1:16" x14ac:dyDescent="0.15">
      <c r="A45" s="153" t="s">
        <v>153</v>
      </c>
      <c r="B45" s="154">
        <v>0</v>
      </c>
      <c r="C45" s="155">
        <v>0</v>
      </c>
      <c r="D45" s="156">
        <v>0</v>
      </c>
      <c r="E45" s="154">
        <v>0</v>
      </c>
      <c r="F45" s="155">
        <v>0</v>
      </c>
      <c r="G45" s="156">
        <v>0</v>
      </c>
      <c r="H45" s="154">
        <v>0</v>
      </c>
      <c r="I45" s="155">
        <v>0</v>
      </c>
      <c r="J45" s="156">
        <v>0</v>
      </c>
      <c r="K45" s="154">
        <v>0</v>
      </c>
      <c r="L45" s="155">
        <v>0</v>
      </c>
      <c r="M45" s="156">
        <v>0</v>
      </c>
      <c r="N45" s="154"/>
      <c r="O45" s="155"/>
      <c r="P45" s="156"/>
    </row>
    <row r="46" spans="1:16" x14ac:dyDescent="0.15">
      <c r="A46" s="153" t="s">
        <v>154</v>
      </c>
      <c r="B46" s="154">
        <v>0</v>
      </c>
      <c r="C46" s="155">
        <v>0</v>
      </c>
      <c r="D46" s="156">
        <v>0</v>
      </c>
      <c r="E46" s="154">
        <v>0</v>
      </c>
      <c r="F46" s="155">
        <v>0</v>
      </c>
      <c r="G46" s="156">
        <v>0</v>
      </c>
      <c r="H46" s="154">
        <v>0</v>
      </c>
      <c r="I46" s="155">
        <v>0</v>
      </c>
      <c r="J46" s="156">
        <v>0</v>
      </c>
      <c r="K46" s="154">
        <v>0</v>
      </c>
      <c r="L46" s="155">
        <v>0</v>
      </c>
      <c r="M46" s="156">
        <v>0</v>
      </c>
      <c r="N46" s="154"/>
      <c r="O46" s="155"/>
      <c r="P46" s="156"/>
    </row>
    <row r="47" spans="1:16" x14ac:dyDescent="0.15">
      <c r="A47" s="153" t="s">
        <v>155</v>
      </c>
      <c r="B47" s="154">
        <v>0</v>
      </c>
      <c r="C47" s="155">
        <v>0</v>
      </c>
      <c r="D47" s="156">
        <v>0</v>
      </c>
      <c r="E47" s="154">
        <v>0</v>
      </c>
      <c r="F47" s="155">
        <v>0</v>
      </c>
      <c r="G47" s="156">
        <v>0</v>
      </c>
      <c r="H47" s="154">
        <v>0</v>
      </c>
      <c r="I47" s="155">
        <v>0</v>
      </c>
      <c r="J47" s="156">
        <v>0</v>
      </c>
      <c r="K47" s="154">
        <v>0</v>
      </c>
      <c r="L47" s="155">
        <v>0</v>
      </c>
      <c r="M47" s="156">
        <v>0</v>
      </c>
      <c r="N47" s="154"/>
      <c r="O47" s="155"/>
      <c r="P47" s="156"/>
    </row>
    <row r="48" spans="1:16" x14ac:dyDescent="0.15">
      <c r="A48" s="153" t="s">
        <v>156</v>
      </c>
      <c r="B48" s="154">
        <v>0</v>
      </c>
      <c r="C48" s="155">
        <v>0</v>
      </c>
      <c r="D48" s="156">
        <v>0</v>
      </c>
      <c r="E48" s="154">
        <v>0</v>
      </c>
      <c r="F48" s="155">
        <v>0</v>
      </c>
      <c r="G48" s="156">
        <v>0</v>
      </c>
      <c r="H48" s="154">
        <v>0</v>
      </c>
      <c r="I48" s="155">
        <v>0</v>
      </c>
      <c r="J48" s="156">
        <v>0</v>
      </c>
      <c r="K48" s="154">
        <v>0</v>
      </c>
      <c r="L48" s="155">
        <v>0</v>
      </c>
      <c r="M48" s="156">
        <v>0</v>
      </c>
      <c r="N48" s="154"/>
      <c r="O48" s="155"/>
      <c r="P48" s="156"/>
    </row>
    <row r="49" spans="1:16" x14ac:dyDescent="0.15">
      <c r="A49" s="153" t="s">
        <v>157</v>
      </c>
      <c r="B49" s="154">
        <v>0</v>
      </c>
      <c r="C49" s="155">
        <v>0</v>
      </c>
      <c r="D49" s="156">
        <v>0</v>
      </c>
      <c r="E49" s="154">
        <v>0</v>
      </c>
      <c r="F49" s="155">
        <v>0</v>
      </c>
      <c r="G49" s="156">
        <v>0</v>
      </c>
      <c r="H49" s="154">
        <v>0</v>
      </c>
      <c r="I49" s="155">
        <v>0</v>
      </c>
      <c r="J49" s="156">
        <v>0</v>
      </c>
      <c r="K49" s="154">
        <v>0</v>
      </c>
      <c r="L49" s="155">
        <v>0</v>
      </c>
      <c r="M49" s="156">
        <v>0</v>
      </c>
      <c r="N49" s="154"/>
      <c r="O49" s="155"/>
      <c r="P49" s="156"/>
    </row>
    <row r="50" spans="1:16" x14ac:dyDescent="0.15">
      <c r="A50" s="153" t="s">
        <v>158</v>
      </c>
      <c r="B50" s="154">
        <v>0</v>
      </c>
      <c r="C50" s="155">
        <v>0</v>
      </c>
      <c r="D50" s="156">
        <v>0</v>
      </c>
      <c r="E50" s="154">
        <v>0</v>
      </c>
      <c r="F50" s="155">
        <v>0</v>
      </c>
      <c r="G50" s="156">
        <v>0</v>
      </c>
      <c r="H50" s="154">
        <v>0</v>
      </c>
      <c r="I50" s="155">
        <v>0</v>
      </c>
      <c r="J50" s="156">
        <v>0</v>
      </c>
      <c r="K50" s="154">
        <v>0</v>
      </c>
      <c r="L50" s="155">
        <v>0</v>
      </c>
      <c r="M50" s="156">
        <v>0</v>
      </c>
      <c r="N50" s="154"/>
      <c r="O50" s="155"/>
      <c r="P50" s="156"/>
    </row>
    <row r="51" spans="1:16" x14ac:dyDescent="0.15">
      <c r="A51" s="153" t="s">
        <v>159</v>
      </c>
      <c r="B51" s="154">
        <v>0</v>
      </c>
      <c r="C51" s="155">
        <v>0</v>
      </c>
      <c r="D51" s="156">
        <v>0</v>
      </c>
      <c r="E51" s="158">
        <v>0</v>
      </c>
      <c r="F51" s="159">
        <v>0</v>
      </c>
      <c r="G51" s="160">
        <v>0</v>
      </c>
      <c r="H51" s="158">
        <v>0</v>
      </c>
      <c r="I51" s="159">
        <v>0</v>
      </c>
      <c r="J51" s="160">
        <v>0</v>
      </c>
      <c r="K51" s="158">
        <v>0</v>
      </c>
      <c r="L51" s="159">
        <v>0</v>
      </c>
      <c r="M51" s="160">
        <v>0</v>
      </c>
      <c r="N51" s="158"/>
      <c r="O51" s="159"/>
      <c r="P51" s="160"/>
    </row>
    <row r="52" spans="1:16" x14ac:dyDescent="0.15">
      <c r="A52" s="203" t="s">
        <v>189</v>
      </c>
      <c r="B52" s="162">
        <f>SUM(B5:B51)</f>
        <v>0</v>
      </c>
      <c r="C52" s="163">
        <f t="shared" ref="C52:D52" si="0">SUM(C5:C51)</f>
        <v>0</v>
      </c>
      <c r="D52" s="164">
        <f t="shared" si="0"/>
        <v>537880</v>
      </c>
      <c r="E52" s="162">
        <f>SUM(E5:E51)</f>
        <v>0</v>
      </c>
      <c r="F52" s="163">
        <f t="shared" ref="F52:G52" si="1">SUM(F5:F51)</f>
        <v>0</v>
      </c>
      <c r="G52" s="164">
        <f t="shared" si="1"/>
        <v>865790</v>
      </c>
      <c r="H52" s="162">
        <f>SUM(H5:H51)</f>
        <v>0</v>
      </c>
      <c r="I52" s="163">
        <f t="shared" ref="I52:J52" si="2">SUM(I5:I51)</f>
        <v>0</v>
      </c>
      <c r="J52" s="164">
        <f t="shared" si="2"/>
        <v>984970</v>
      </c>
      <c r="K52" s="162">
        <f>SUM(K5:K51)</f>
        <v>0</v>
      </c>
      <c r="L52" s="163">
        <f t="shared" ref="L52:M52" si="3">SUM(L5:L51)</f>
        <v>0</v>
      </c>
      <c r="M52" s="164">
        <f t="shared" si="3"/>
        <v>971350</v>
      </c>
      <c r="N52" s="162">
        <f>SUM(N5:N51)</f>
        <v>0</v>
      </c>
      <c r="O52" s="163">
        <f t="shared" ref="O52:P52" si="4">SUM(O5:O51)</f>
        <v>0</v>
      </c>
      <c r="P52" s="164">
        <f t="shared" si="4"/>
        <v>0</v>
      </c>
    </row>
  </sheetData>
  <mergeCells count="6">
    <mergeCell ref="A3:A4"/>
    <mergeCell ref="B3:D3"/>
    <mergeCell ref="N3:P3"/>
    <mergeCell ref="E3:G3"/>
    <mergeCell ref="H3:J3"/>
    <mergeCell ref="K3:M3"/>
  </mergeCells>
  <phoneticPr fontId="1"/>
  <pageMargins left="0.70866141732283472" right="0.70866141732283472" top="0.74803149606299213" bottom="0.74803149606299213" header="0.31496062992125984" footer="0.31496062992125984"/>
  <pageSetup paperSize="9" scale="5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567E9-A4B9-4D9A-9EC8-9E60A32A90F7}">
  <sheetPr>
    <pageSetUpPr fitToPage="1"/>
  </sheetPr>
  <dimension ref="A1:P52"/>
  <sheetViews>
    <sheetView view="pageBreakPreview" zoomScale="90" zoomScaleNormal="80" zoomScaleSheetLayoutView="90" workbookViewId="0">
      <pane xSplit="1" ySplit="4" topLeftCell="D5" activePane="bottomRight" state="frozen"/>
      <selection pane="topRight" activeCell="B1" sqref="B1"/>
      <selection pane="bottomLeft" activeCell="A6" sqref="A6"/>
      <selection pane="bottomRight" activeCell="L19" sqref="L19"/>
    </sheetView>
  </sheetViews>
  <sheetFormatPr defaultRowHeight="12" x14ac:dyDescent="0.15"/>
  <cols>
    <col min="1" max="1" width="15.625" style="144" customWidth="1"/>
    <col min="2" max="16" width="12.625" style="144" customWidth="1"/>
    <col min="17" max="16384" width="9" style="144"/>
  </cols>
  <sheetData>
    <row r="1" spans="1:16" ht="21" customHeight="1" x14ac:dyDescent="0.15">
      <c r="A1" s="202" t="s">
        <v>187</v>
      </c>
    </row>
    <row r="2" spans="1:16" x14ac:dyDescent="0.15">
      <c r="D2" s="145"/>
      <c r="G2" s="145"/>
      <c r="J2" s="145"/>
      <c r="M2" s="145"/>
      <c r="P2" s="145" t="s">
        <v>107</v>
      </c>
    </row>
    <row r="3" spans="1:16" x14ac:dyDescent="0.15">
      <c r="A3" s="245" t="s">
        <v>108</v>
      </c>
      <c r="B3" s="246" t="s">
        <v>163</v>
      </c>
      <c r="C3" s="247"/>
      <c r="D3" s="248"/>
      <c r="E3" s="246" t="s">
        <v>164</v>
      </c>
      <c r="F3" s="247"/>
      <c r="G3" s="248"/>
      <c r="H3" s="246" t="s">
        <v>185</v>
      </c>
      <c r="I3" s="247"/>
      <c r="J3" s="248"/>
      <c r="K3" s="246" t="s">
        <v>198</v>
      </c>
      <c r="L3" s="247"/>
      <c r="M3" s="248"/>
      <c r="N3" s="246" t="s">
        <v>203</v>
      </c>
      <c r="O3" s="247"/>
      <c r="P3" s="248"/>
    </row>
    <row r="4" spans="1:16" ht="24" x14ac:dyDescent="0.15">
      <c r="A4" s="245"/>
      <c r="B4" s="146" t="s">
        <v>111</v>
      </c>
      <c r="C4" s="147" t="s">
        <v>112</v>
      </c>
      <c r="D4" s="148" t="s">
        <v>113</v>
      </c>
      <c r="E4" s="146" t="s">
        <v>111</v>
      </c>
      <c r="F4" s="147" t="s">
        <v>112</v>
      </c>
      <c r="G4" s="148" t="s">
        <v>113</v>
      </c>
      <c r="H4" s="146" t="s">
        <v>111</v>
      </c>
      <c r="I4" s="147" t="s">
        <v>112</v>
      </c>
      <c r="J4" s="148" t="s">
        <v>113</v>
      </c>
      <c r="K4" s="146" t="s">
        <v>111</v>
      </c>
      <c r="L4" s="147" t="s">
        <v>112</v>
      </c>
      <c r="M4" s="148" t="s">
        <v>113</v>
      </c>
      <c r="N4" s="146" t="s">
        <v>111</v>
      </c>
      <c r="O4" s="147" t="s">
        <v>112</v>
      </c>
      <c r="P4" s="148" t="s">
        <v>113</v>
      </c>
    </row>
    <row r="5" spans="1:16" x14ac:dyDescent="0.15">
      <c r="A5" s="149" t="s">
        <v>6</v>
      </c>
      <c r="B5" s="150">
        <v>0</v>
      </c>
      <c r="C5" s="151">
        <v>0</v>
      </c>
      <c r="D5" s="152">
        <v>153000</v>
      </c>
      <c r="E5" s="150">
        <v>0</v>
      </c>
      <c r="F5" s="151">
        <v>0</v>
      </c>
      <c r="G5" s="152">
        <v>161600</v>
      </c>
      <c r="H5" s="150">
        <v>0</v>
      </c>
      <c r="I5" s="151">
        <v>0</v>
      </c>
      <c r="J5" s="152">
        <v>70000</v>
      </c>
      <c r="K5" s="150">
        <v>0</v>
      </c>
      <c r="L5" s="151">
        <v>0</v>
      </c>
      <c r="M5" s="152">
        <v>82000</v>
      </c>
      <c r="N5" s="150"/>
      <c r="O5" s="151"/>
      <c r="P5" s="152"/>
    </row>
    <row r="6" spans="1:16" x14ac:dyDescent="0.15">
      <c r="A6" s="153" t="s">
        <v>114</v>
      </c>
      <c r="B6" s="154">
        <v>0</v>
      </c>
      <c r="C6" s="155">
        <v>0</v>
      </c>
      <c r="D6" s="156">
        <v>1585</v>
      </c>
      <c r="E6" s="154">
        <v>0</v>
      </c>
      <c r="F6" s="155">
        <v>0</v>
      </c>
      <c r="G6" s="156">
        <v>60000</v>
      </c>
      <c r="H6" s="154">
        <v>0</v>
      </c>
      <c r="I6" s="155">
        <v>0</v>
      </c>
      <c r="J6" s="156">
        <v>15000</v>
      </c>
      <c r="K6" s="154">
        <v>0</v>
      </c>
      <c r="L6" s="155">
        <v>0</v>
      </c>
      <c r="M6" s="156">
        <v>49000</v>
      </c>
      <c r="N6" s="154"/>
      <c r="O6" s="155"/>
      <c r="P6" s="156"/>
    </row>
    <row r="7" spans="1:16" x14ac:dyDescent="0.15">
      <c r="A7" s="153" t="s">
        <v>115</v>
      </c>
      <c r="B7" s="154">
        <v>0</v>
      </c>
      <c r="C7" s="155">
        <v>0</v>
      </c>
      <c r="D7" s="156">
        <v>367694</v>
      </c>
      <c r="E7" s="154">
        <v>0</v>
      </c>
      <c r="F7" s="155">
        <v>0</v>
      </c>
      <c r="G7" s="156">
        <v>100430</v>
      </c>
      <c r="H7" s="154">
        <v>0</v>
      </c>
      <c r="I7" s="155">
        <v>0</v>
      </c>
      <c r="J7" s="156">
        <v>300100</v>
      </c>
      <c r="K7" s="154">
        <v>0</v>
      </c>
      <c r="L7" s="155">
        <v>0</v>
      </c>
      <c r="M7" s="156">
        <v>295000</v>
      </c>
      <c r="N7" s="154"/>
      <c r="O7" s="155"/>
      <c r="P7" s="156"/>
    </row>
    <row r="8" spans="1:16" x14ac:dyDescent="0.15">
      <c r="A8" s="153" t="s">
        <v>116</v>
      </c>
      <c r="B8" s="154">
        <v>0</v>
      </c>
      <c r="C8" s="155">
        <v>0</v>
      </c>
      <c r="D8" s="156">
        <v>224400</v>
      </c>
      <c r="E8" s="154">
        <v>0</v>
      </c>
      <c r="F8" s="155">
        <v>0</v>
      </c>
      <c r="G8" s="156">
        <v>0</v>
      </c>
      <c r="H8" s="154">
        <v>0</v>
      </c>
      <c r="I8" s="155">
        <v>0</v>
      </c>
      <c r="J8" s="156">
        <v>146300</v>
      </c>
      <c r="K8" s="154">
        <v>0</v>
      </c>
      <c r="L8" s="155">
        <v>0</v>
      </c>
      <c r="M8" s="156">
        <v>39000</v>
      </c>
      <c r="N8" s="154"/>
      <c r="O8" s="155"/>
      <c r="P8" s="156"/>
    </row>
    <row r="9" spans="1:16" x14ac:dyDescent="0.15">
      <c r="A9" s="153" t="s">
        <v>117</v>
      </c>
      <c r="B9" s="154">
        <v>0</v>
      </c>
      <c r="C9" s="155">
        <v>0</v>
      </c>
      <c r="D9" s="156">
        <v>50000</v>
      </c>
      <c r="E9" s="154">
        <v>0</v>
      </c>
      <c r="F9" s="155">
        <v>0</v>
      </c>
      <c r="G9" s="156">
        <v>15287</v>
      </c>
      <c r="H9" s="154">
        <v>0</v>
      </c>
      <c r="I9" s="155">
        <v>0</v>
      </c>
      <c r="J9" s="156">
        <v>0</v>
      </c>
      <c r="K9" s="154">
        <v>0</v>
      </c>
      <c r="L9" s="155">
        <v>0</v>
      </c>
      <c r="M9" s="156">
        <v>0</v>
      </c>
      <c r="N9" s="154"/>
      <c r="O9" s="155"/>
      <c r="P9" s="156"/>
    </row>
    <row r="10" spans="1:16" x14ac:dyDescent="0.15">
      <c r="A10" s="149" t="s">
        <v>118</v>
      </c>
      <c r="B10" s="150">
        <v>0</v>
      </c>
      <c r="C10" s="151">
        <v>0</v>
      </c>
      <c r="D10" s="152">
        <v>30000</v>
      </c>
      <c r="E10" s="150">
        <v>0</v>
      </c>
      <c r="F10" s="151">
        <v>0</v>
      </c>
      <c r="G10" s="152">
        <v>55000</v>
      </c>
      <c r="H10" s="150">
        <v>0</v>
      </c>
      <c r="I10" s="151">
        <v>0</v>
      </c>
      <c r="J10" s="152">
        <v>10000</v>
      </c>
      <c r="K10" s="150">
        <v>0</v>
      </c>
      <c r="L10" s="151">
        <v>0</v>
      </c>
      <c r="M10" s="152">
        <v>10000</v>
      </c>
      <c r="N10" s="150"/>
      <c r="O10" s="151"/>
      <c r="P10" s="152"/>
    </row>
    <row r="11" spans="1:16" x14ac:dyDescent="0.15">
      <c r="A11" s="153" t="s">
        <v>119</v>
      </c>
      <c r="B11" s="154">
        <v>0</v>
      </c>
      <c r="C11" s="155">
        <v>0</v>
      </c>
      <c r="D11" s="156">
        <v>31500</v>
      </c>
      <c r="E11" s="154">
        <v>0</v>
      </c>
      <c r="F11" s="155">
        <v>0</v>
      </c>
      <c r="G11" s="156">
        <v>21000</v>
      </c>
      <c r="H11" s="154">
        <v>0</v>
      </c>
      <c r="I11" s="155">
        <v>0</v>
      </c>
      <c r="J11" s="156">
        <v>115500</v>
      </c>
      <c r="K11" s="154">
        <v>0</v>
      </c>
      <c r="L11" s="155">
        <v>0</v>
      </c>
      <c r="M11" s="156">
        <v>59800</v>
      </c>
      <c r="N11" s="154"/>
      <c r="O11" s="155"/>
      <c r="P11" s="156"/>
    </row>
    <row r="12" spans="1:16" x14ac:dyDescent="0.15">
      <c r="A12" s="153" t="s">
        <v>120</v>
      </c>
      <c r="B12" s="154">
        <v>0</v>
      </c>
      <c r="C12" s="155">
        <v>0</v>
      </c>
      <c r="D12" s="156">
        <v>42000</v>
      </c>
      <c r="E12" s="154">
        <v>0</v>
      </c>
      <c r="F12" s="155">
        <v>0</v>
      </c>
      <c r="G12" s="156">
        <v>0</v>
      </c>
      <c r="H12" s="154">
        <v>0</v>
      </c>
      <c r="I12" s="155">
        <v>0</v>
      </c>
      <c r="J12" s="156">
        <v>10000</v>
      </c>
      <c r="K12" s="154">
        <v>0</v>
      </c>
      <c r="L12" s="155">
        <v>0</v>
      </c>
      <c r="M12" s="156">
        <v>0</v>
      </c>
      <c r="N12" s="154"/>
      <c r="O12" s="155"/>
      <c r="P12" s="156"/>
    </row>
    <row r="13" spans="1:16" x14ac:dyDescent="0.15">
      <c r="A13" s="153" t="s">
        <v>121</v>
      </c>
      <c r="B13" s="154">
        <v>0</v>
      </c>
      <c r="C13" s="155">
        <v>0</v>
      </c>
      <c r="D13" s="156">
        <v>70000</v>
      </c>
      <c r="E13" s="154">
        <v>0</v>
      </c>
      <c r="F13" s="155">
        <v>0</v>
      </c>
      <c r="G13" s="156">
        <v>55383</v>
      </c>
      <c r="H13" s="154">
        <v>0</v>
      </c>
      <c r="I13" s="155">
        <v>0</v>
      </c>
      <c r="J13" s="156">
        <v>44000</v>
      </c>
      <c r="K13" s="154">
        <v>0</v>
      </c>
      <c r="L13" s="155">
        <v>0</v>
      </c>
      <c r="M13" s="156">
        <v>45000</v>
      </c>
      <c r="N13" s="154"/>
      <c r="O13" s="155"/>
      <c r="P13" s="156"/>
    </row>
    <row r="14" spans="1:16" x14ac:dyDescent="0.15">
      <c r="A14" s="157" t="s">
        <v>122</v>
      </c>
      <c r="B14" s="158">
        <v>0</v>
      </c>
      <c r="C14" s="159">
        <v>0</v>
      </c>
      <c r="D14" s="160">
        <v>6398</v>
      </c>
      <c r="E14" s="158">
        <v>0</v>
      </c>
      <c r="F14" s="159">
        <v>0</v>
      </c>
      <c r="G14" s="160">
        <v>10000</v>
      </c>
      <c r="H14" s="158">
        <v>0</v>
      </c>
      <c r="I14" s="159">
        <v>0</v>
      </c>
      <c r="J14" s="160">
        <v>6578</v>
      </c>
      <c r="K14" s="158">
        <v>0</v>
      </c>
      <c r="L14" s="159">
        <v>0</v>
      </c>
      <c r="M14" s="160">
        <v>24000</v>
      </c>
      <c r="N14" s="158"/>
      <c r="O14" s="159"/>
      <c r="P14" s="160"/>
    </row>
    <row r="15" spans="1:16" x14ac:dyDescent="0.15">
      <c r="A15" s="153" t="s">
        <v>123</v>
      </c>
      <c r="B15" s="154">
        <v>0</v>
      </c>
      <c r="C15" s="155">
        <v>0</v>
      </c>
      <c r="D15" s="156">
        <v>0</v>
      </c>
      <c r="E15" s="154">
        <v>0</v>
      </c>
      <c r="F15" s="155">
        <v>0</v>
      </c>
      <c r="G15" s="156">
        <v>0</v>
      </c>
      <c r="H15" s="154">
        <v>0</v>
      </c>
      <c r="I15" s="155">
        <v>0</v>
      </c>
      <c r="J15" s="156">
        <v>0</v>
      </c>
      <c r="K15" s="154">
        <v>0</v>
      </c>
      <c r="L15" s="155">
        <v>0</v>
      </c>
      <c r="M15" s="156">
        <v>20000</v>
      </c>
      <c r="N15" s="154"/>
      <c r="O15" s="155"/>
      <c r="P15" s="156"/>
    </row>
    <row r="16" spans="1:16" x14ac:dyDescent="0.15">
      <c r="A16" s="153" t="s">
        <v>124</v>
      </c>
      <c r="B16" s="154">
        <v>0</v>
      </c>
      <c r="C16" s="155">
        <v>0</v>
      </c>
      <c r="D16" s="156">
        <v>40000</v>
      </c>
      <c r="E16" s="154">
        <v>0</v>
      </c>
      <c r="F16" s="155">
        <v>0</v>
      </c>
      <c r="G16" s="156">
        <v>10000</v>
      </c>
      <c r="H16" s="154">
        <v>0</v>
      </c>
      <c r="I16" s="155">
        <v>0</v>
      </c>
      <c r="J16" s="156">
        <v>13804</v>
      </c>
      <c r="K16" s="154">
        <v>0</v>
      </c>
      <c r="L16" s="155">
        <v>0</v>
      </c>
      <c r="M16" s="156">
        <v>6500</v>
      </c>
      <c r="N16" s="154"/>
      <c r="O16" s="155"/>
      <c r="P16" s="156"/>
    </row>
    <row r="17" spans="1:16" x14ac:dyDescent="0.15">
      <c r="A17" s="153" t="s">
        <v>125</v>
      </c>
      <c r="B17" s="154">
        <v>0</v>
      </c>
      <c r="C17" s="155">
        <v>0</v>
      </c>
      <c r="D17" s="156">
        <v>0</v>
      </c>
      <c r="E17" s="154">
        <v>0</v>
      </c>
      <c r="F17" s="155">
        <v>0</v>
      </c>
      <c r="G17" s="156">
        <v>0</v>
      </c>
      <c r="H17" s="154">
        <v>0</v>
      </c>
      <c r="I17" s="155">
        <v>0</v>
      </c>
      <c r="J17" s="156">
        <v>0</v>
      </c>
      <c r="K17" s="154">
        <v>0</v>
      </c>
      <c r="L17" s="155">
        <v>0</v>
      </c>
      <c r="M17" s="156">
        <v>0</v>
      </c>
      <c r="N17" s="154"/>
      <c r="O17" s="155"/>
      <c r="P17" s="156"/>
    </row>
    <row r="18" spans="1:16" x14ac:dyDescent="0.15">
      <c r="A18" s="153" t="s">
        <v>126</v>
      </c>
      <c r="B18" s="154">
        <v>0</v>
      </c>
      <c r="C18" s="155">
        <v>0</v>
      </c>
      <c r="D18" s="156">
        <v>66499</v>
      </c>
      <c r="E18" s="154">
        <v>0</v>
      </c>
      <c r="F18" s="155">
        <v>0</v>
      </c>
      <c r="G18" s="156">
        <v>283726</v>
      </c>
      <c r="H18" s="154">
        <v>0</v>
      </c>
      <c r="I18" s="155">
        <v>0</v>
      </c>
      <c r="J18" s="156">
        <v>118755</v>
      </c>
      <c r="K18" s="154">
        <v>0</v>
      </c>
      <c r="L18" s="155">
        <v>0</v>
      </c>
      <c r="M18" s="156">
        <v>0</v>
      </c>
      <c r="N18" s="154"/>
      <c r="O18" s="155"/>
      <c r="P18" s="156"/>
    </row>
    <row r="19" spans="1:16" x14ac:dyDescent="0.15">
      <c r="A19" s="153" t="s">
        <v>127</v>
      </c>
      <c r="B19" s="154">
        <v>0</v>
      </c>
      <c r="C19" s="155">
        <v>0</v>
      </c>
      <c r="D19" s="156">
        <v>20000</v>
      </c>
      <c r="E19" s="154">
        <v>0</v>
      </c>
      <c r="F19" s="155">
        <v>0</v>
      </c>
      <c r="G19" s="156">
        <v>20000</v>
      </c>
      <c r="H19" s="154">
        <v>0</v>
      </c>
      <c r="I19" s="155">
        <v>0</v>
      </c>
      <c r="J19" s="156">
        <v>20000</v>
      </c>
      <c r="K19" s="154">
        <v>0</v>
      </c>
      <c r="L19" s="155">
        <v>0</v>
      </c>
      <c r="M19" s="156">
        <v>86000</v>
      </c>
      <c r="N19" s="154"/>
      <c r="O19" s="155"/>
      <c r="P19" s="156"/>
    </row>
    <row r="20" spans="1:16" x14ac:dyDescent="0.15">
      <c r="A20" s="149" t="s">
        <v>128</v>
      </c>
      <c r="B20" s="150">
        <v>0</v>
      </c>
      <c r="C20" s="151">
        <v>0</v>
      </c>
      <c r="D20" s="152">
        <v>90000</v>
      </c>
      <c r="E20" s="150">
        <v>0</v>
      </c>
      <c r="F20" s="151">
        <v>0</v>
      </c>
      <c r="G20" s="152">
        <v>48500</v>
      </c>
      <c r="H20" s="150">
        <v>0</v>
      </c>
      <c r="I20" s="151">
        <v>0</v>
      </c>
      <c r="J20" s="152">
        <v>41000</v>
      </c>
      <c r="K20" s="150">
        <v>0</v>
      </c>
      <c r="L20" s="151">
        <v>0</v>
      </c>
      <c r="M20" s="152">
        <v>9000</v>
      </c>
      <c r="N20" s="150"/>
      <c r="O20" s="151"/>
      <c r="P20" s="152"/>
    </row>
    <row r="21" spans="1:16" x14ac:dyDescent="0.15">
      <c r="A21" s="153" t="s">
        <v>129</v>
      </c>
      <c r="B21" s="154">
        <v>0</v>
      </c>
      <c r="C21" s="155">
        <v>0</v>
      </c>
      <c r="D21" s="156">
        <v>50000</v>
      </c>
      <c r="E21" s="154">
        <v>0</v>
      </c>
      <c r="F21" s="155">
        <v>0</v>
      </c>
      <c r="G21" s="156">
        <v>117500</v>
      </c>
      <c r="H21" s="154">
        <v>0</v>
      </c>
      <c r="I21" s="155">
        <v>0</v>
      </c>
      <c r="J21" s="156">
        <v>80000</v>
      </c>
      <c r="K21" s="154">
        <v>0</v>
      </c>
      <c r="L21" s="155">
        <v>0</v>
      </c>
      <c r="M21" s="156">
        <v>47000</v>
      </c>
      <c r="N21" s="154"/>
      <c r="O21" s="155"/>
      <c r="P21" s="156"/>
    </row>
    <row r="22" spans="1:16" x14ac:dyDescent="0.15">
      <c r="A22" s="153" t="s">
        <v>130</v>
      </c>
      <c r="B22" s="154">
        <v>0</v>
      </c>
      <c r="C22" s="155">
        <v>0</v>
      </c>
      <c r="D22" s="156">
        <v>0</v>
      </c>
      <c r="E22" s="154">
        <v>0</v>
      </c>
      <c r="F22" s="155">
        <v>0</v>
      </c>
      <c r="G22" s="156">
        <v>0</v>
      </c>
      <c r="H22" s="154">
        <v>0</v>
      </c>
      <c r="I22" s="155">
        <v>0</v>
      </c>
      <c r="J22" s="156">
        <v>0</v>
      </c>
      <c r="K22" s="154">
        <v>0</v>
      </c>
      <c r="L22" s="155">
        <v>0</v>
      </c>
      <c r="M22" s="156">
        <v>0</v>
      </c>
      <c r="N22" s="154"/>
      <c r="O22" s="155"/>
      <c r="P22" s="156"/>
    </row>
    <row r="23" spans="1:16" x14ac:dyDescent="0.15">
      <c r="A23" s="153" t="s">
        <v>131</v>
      </c>
      <c r="B23" s="154">
        <v>0</v>
      </c>
      <c r="C23" s="155">
        <v>0</v>
      </c>
      <c r="D23" s="156">
        <v>0</v>
      </c>
      <c r="E23" s="154">
        <v>0</v>
      </c>
      <c r="F23" s="155">
        <v>0</v>
      </c>
      <c r="G23" s="156">
        <v>0</v>
      </c>
      <c r="H23" s="154">
        <v>0</v>
      </c>
      <c r="I23" s="155">
        <v>0</v>
      </c>
      <c r="J23" s="156">
        <v>0</v>
      </c>
      <c r="K23" s="154">
        <v>0</v>
      </c>
      <c r="L23" s="155">
        <v>0</v>
      </c>
      <c r="M23" s="156">
        <v>40000</v>
      </c>
      <c r="N23" s="154"/>
      <c r="O23" s="155"/>
      <c r="P23" s="156"/>
    </row>
    <row r="24" spans="1:16" x14ac:dyDescent="0.15">
      <c r="A24" s="157" t="s">
        <v>132</v>
      </c>
      <c r="B24" s="158">
        <v>0</v>
      </c>
      <c r="C24" s="159">
        <v>0</v>
      </c>
      <c r="D24" s="160">
        <v>104000</v>
      </c>
      <c r="E24" s="158">
        <v>0</v>
      </c>
      <c r="F24" s="159">
        <v>0</v>
      </c>
      <c r="G24" s="160">
        <v>324556</v>
      </c>
      <c r="H24" s="158">
        <v>0</v>
      </c>
      <c r="I24" s="159">
        <v>0</v>
      </c>
      <c r="J24" s="160">
        <v>543470</v>
      </c>
      <c r="K24" s="158">
        <v>0</v>
      </c>
      <c r="L24" s="159">
        <v>0</v>
      </c>
      <c r="M24" s="160">
        <v>574919</v>
      </c>
      <c r="N24" s="158"/>
      <c r="O24" s="159"/>
      <c r="P24" s="160"/>
    </row>
    <row r="25" spans="1:16" x14ac:dyDescent="0.15">
      <c r="A25" s="153" t="s">
        <v>133</v>
      </c>
      <c r="B25" s="154">
        <v>0</v>
      </c>
      <c r="C25" s="155">
        <v>0</v>
      </c>
      <c r="D25" s="156">
        <v>233000</v>
      </c>
      <c r="E25" s="154">
        <v>0</v>
      </c>
      <c r="F25" s="155">
        <v>0</v>
      </c>
      <c r="G25" s="156">
        <v>52000</v>
      </c>
      <c r="H25" s="154">
        <v>0</v>
      </c>
      <c r="I25" s="155">
        <v>0</v>
      </c>
      <c r="J25" s="156">
        <v>52000</v>
      </c>
      <c r="K25" s="154">
        <v>0</v>
      </c>
      <c r="L25" s="155">
        <v>0</v>
      </c>
      <c r="M25" s="156">
        <v>156000</v>
      </c>
      <c r="N25" s="154"/>
      <c r="O25" s="155"/>
      <c r="P25" s="156"/>
    </row>
    <row r="26" spans="1:16" x14ac:dyDescent="0.15">
      <c r="A26" s="153" t="s">
        <v>134</v>
      </c>
      <c r="B26" s="154">
        <v>0</v>
      </c>
      <c r="C26" s="155">
        <v>0</v>
      </c>
      <c r="D26" s="156">
        <v>571302</v>
      </c>
      <c r="E26" s="154">
        <v>0</v>
      </c>
      <c r="F26" s="155">
        <v>0</v>
      </c>
      <c r="G26" s="156">
        <v>25018</v>
      </c>
      <c r="H26" s="154">
        <v>0</v>
      </c>
      <c r="I26" s="155">
        <v>0</v>
      </c>
      <c r="J26" s="156">
        <v>107300</v>
      </c>
      <c r="K26" s="154">
        <v>0</v>
      </c>
      <c r="L26" s="155">
        <v>0</v>
      </c>
      <c r="M26" s="156">
        <v>72000</v>
      </c>
      <c r="N26" s="154"/>
      <c r="O26" s="155"/>
      <c r="P26" s="156"/>
    </row>
    <row r="27" spans="1:16" x14ac:dyDescent="0.15">
      <c r="A27" s="153" t="s">
        <v>135</v>
      </c>
      <c r="B27" s="154">
        <v>0</v>
      </c>
      <c r="C27" s="155">
        <v>0</v>
      </c>
      <c r="D27" s="156">
        <v>30000</v>
      </c>
      <c r="E27" s="154">
        <v>0</v>
      </c>
      <c r="F27" s="155">
        <v>0</v>
      </c>
      <c r="G27" s="156">
        <v>5000</v>
      </c>
      <c r="H27" s="154">
        <v>0</v>
      </c>
      <c r="I27" s="155">
        <v>0</v>
      </c>
      <c r="J27" s="156">
        <v>9000</v>
      </c>
      <c r="K27" s="154">
        <v>0</v>
      </c>
      <c r="L27" s="155">
        <v>0</v>
      </c>
      <c r="M27" s="156">
        <v>34000</v>
      </c>
      <c r="N27" s="154"/>
      <c r="O27" s="155"/>
      <c r="P27" s="156"/>
    </row>
    <row r="28" spans="1:16" x14ac:dyDescent="0.15">
      <c r="A28" s="153" t="s">
        <v>136</v>
      </c>
      <c r="B28" s="154">
        <v>0</v>
      </c>
      <c r="C28" s="155">
        <v>0</v>
      </c>
      <c r="D28" s="156">
        <v>258450</v>
      </c>
      <c r="E28" s="154">
        <v>0</v>
      </c>
      <c r="F28" s="155">
        <v>0</v>
      </c>
      <c r="G28" s="156">
        <v>0</v>
      </c>
      <c r="H28" s="154">
        <v>0</v>
      </c>
      <c r="I28" s="155">
        <v>0</v>
      </c>
      <c r="J28" s="156">
        <v>0</v>
      </c>
      <c r="K28" s="154">
        <v>0</v>
      </c>
      <c r="L28" s="155">
        <v>0</v>
      </c>
      <c r="M28" s="156">
        <v>0</v>
      </c>
      <c r="N28" s="154"/>
      <c r="O28" s="155"/>
      <c r="P28" s="156"/>
    </row>
    <row r="29" spans="1:16" x14ac:dyDescent="0.15">
      <c r="A29" s="153" t="s">
        <v>137</v>
      </c>
      <c r="B29" s="154">
        <v>0</v>
      </c>
      <c r="C29" s="155">
        <v>0</v>
      </c>
      <c r="D29" s="156">
        <v>57500</v>
      </c>
      <c r="E29" s="154">
        <v>0</v>
      </c>
      <c r="F29" s="155">
        <v>0</v>
      </c>
      <c r="G29" s="156">
        <v>52500</v>
      </c>
      <c r="H29" s="154">
        <v>0</v>
      </c>
      <c r="I29" s="155">
        <v>0</v>
      </c>
      <c r="J29" s="156">
        <v>67316</v>
      </c>
      <c r="K29" s="154">
        <v>0</v>
      </c>
      <c r="L29" s="155">
        <v>0</v>
      </c>
      <c r="M29" s="156">
        <v>45000</v>
      </c>
      <c r="N29" s="154"/>
      <c r="O29" s="155"/>
      <c r="P29" s="156"/>
    </row>
    <row r="30" spans="1:16" x14ac:dyDescent="0.15">
      <c r="A30" s="149" t="s">
        <v>138</v>
      </c>
      <c r="B30" s="150">
        <v>0</v>
      </c>
      <c r="C30" s="151">
        <v>0</v>
      </c>
      <c r="D30" s="152">
        <v>126138</v>
      </c>
      <c r="E30" s="150">
        <v>0</v>
      </c>
      <c r="F30" s="151">
        <v>0</v>
      </c>
      <c r="G30" s="152">
        <v>37058</v>
      </c>
      <c r="H30" s="150">
        <v>0</v>
      </c>
      <c r="I30" s="151">
        <v>0</v>
      </c>
      <c r="J30" s="152">
        <v>35074</v>
      </c>
      <c r="K30" s="150">
        <v>0</v>
      </c>
      <c r="L30" s="151">
        <v>0</v>
      </c>
      <c r="M30" s="152">
        <v>24292</v>
      </c>
      <c r="N30" s="150"/>
      <c r="O30" s="151"/>
      <c r="P30" s="152"/>
    </row>
    <row r="31" spans="1:16" x14ac:dyDescent="0.15">
      <c r="A31" s="153" t="s">
        <v>139</v>
      </c>
      <c r="B31" s="154">
        <v>0</v>
      </c>
      <c r="C31" s="155">
        <v>0</v>
      </c>
      <c r="D31" s="156">
        <v>40700</v>
      </c>
      <c r="E31" s="154">
        <v>0</v>
      </c>
      <c r="F31" s="155">
        <v>0</v>
      </c>
      <c r="G31" s="156">
        <v>30000</v>
      </c>
      <c r="H31" s="154">
        <v>0</v>
      </c>
      <c r="I31" s="155">
        <v>0</v>
      </c>
      <c r="J31" s="156">
        <f>4000+50000</f>
        <v>54000</v>
      </c>
      <c r="K31" s="154"/>
      <c r="L31" s="155"/>
      <c r="M31" s="156">
        <f>11789+360000</f>
        <v>371789</v>
      </c>
      <c r="N31" s="154"/>
      <c r="O31" s="155"/>
      <c r="P31" s="156"/>
    </row>
    <row r="32" spans="1:16" x14ac:dyDescent="0.15">
      <c r="A32" s="153" t="s">
        <v>140</v>
      </c>
      <c r="B32" s="154">
        <v>0</v>
      </c>
      <c r="C32" s="155">
        <v>0</v>
      </c>
      <c r="D32" s="156">
        <v>325718</v>
      </c>
      <c r="E32" s="154">
        <v>0</v>
      </c>
      <c r="F32" s="155">
        <v>0</v>
      </c>
      <c r="G32" s="156">
        <v>53500</v>
      </c>
      <c r="H32" s="154">
        <v>0</v>
      </c>
      <c r="I32" s="155">
        <v>0</v>
      </c>
      <c r="J32" s="156">
        <v>30000</v>
      </c>
      <c r="K32" s="154">
        <v>0</v>
      </c>
      <c r="L32" s="155">
        <v>0</v>
      </c>
      <c r="M32" s="156">
        <v>30000</v>
      </c>
      <c r="N32" s="154"/>
      <c r="O32" s="155"/>
      <c r="P32" s="156"/>
    </row>
    <row r="33" spans="1:16" x14ac:dyDescent="0.15">
      <c r="A33" s="153" t="s">
        <v>141</v>
      </c>
      <c r="B33" s="154">
        <v>0</v>
      </c>
      <c r="C33" s="155">
        <v>0</v>
      </c>
      <c r="D33" s="156">
        <v>115000</v>
      </c>
      <c r="E33" s="154">
        <v>0</v>
      </c>
      <c r="F33" s="155">
        <v>0</v>
      </c>
      <c r="G33" s="156">
        <v>0</v>
      </c>
      <c r="H33" s="154">
        <v>0</v>
      </c>
      <c r="I33" s="155">
        <v>0</v>
      </c>
      <c r="J33" s="156">
        <v>0</v>
      </c>
      <c r="K33" s="154">
        <v>0</v>
      </c>
      <c r="L33" s="155">
        <v>0</v>
      </c>
      <c r="M33" s="156">
        <v>0</v>
      </c>
      <c r="N33" s="154"/>
      <c r="O33" s="155"/>
      <c r="P33" s="156"/>
    </row>
    <row r="34" spans="1:16" x14ac:dyDescent="0.15">
      <c r="A34" s="157" t="s">
        <v>142</v>
      </c>
      <c r="B34" s="158">
        <v>0</v>
      </c>
      <c r="C34" s="159">
        <v>0</v>
      </c>
      <c r="D34" s="160">
        <v>185000</v>
      </c>
      <c r="E34" s="158">
        <v>0</v>
      </c>
      <c r="F34" s="159">
        <v>0</v>
      </c>
      <c r="G34" s="160">
        <v>25000</v>
      </c>
      <c r="H34" s="158">
        <v>0</v>
      </c>
      <c r="I34" s="159">
        <v>0</v>
      </c>
      <c r="J34" s="160">
        <v>60540</v>
      </c>
      <c r="K34" s="158">
        <v>0</v>
      </c>
      <c r="L34" s="159">
        <v>0</v>
      </c>
      <c r="M34" s="160">
        <v>40000</v>
      </c>
      <c r="N34" s="158"/>
      <c r="O34" s="159"/>
      <c r="P34" s="160"/>
    </row>
    <row r="35" spans="1:16" x14ac:dyDescent="0.15">
      <c r="A35" s="153" t="s">
        <v>143</v>
      </c>
      <c r="B35" s="154">
        <v>0</v>
      </c>
      <c r="C35" s="155">
        <v>0</v>
      </c>
      <c r="D35" s="156">
        <v>302580</v>
      </c>
      <c r="E35" s="154">
        <v>0</v>
      </c>
      <c r="F35" s="155">
        <v>0</v>
      </c>
      <c r="G35" s="156">
        <v>179600</v>
      </c>
      <c r="H35" s="154">
        <v>0</v>
      </c>
      <c r="I35" s="155">
        <v>0</v>
      </c>
      <c r="J35" s="156">
        <v>70000</v>
      </c>
      <c r="K35" s="154">
        <v>0</v>
      </c>
      <c r="L35" s="155">
        <v>0</v>
      </c>
      <c r="M35" s="156">
        <v>26296</v>
      </c>
      <c r="N35" s="154"/>
      <c r="O35" s="155"/>
      <c r="P35" s="156"/>
    </row>
    <row r="36" spans="1:16" x14ac:dyDescent="0.15">
      <c r="A36" s="153" t="s">
        <v>144</v>
      </c>
      <c r="B36" s="154">
        <v>0</v>
      </c>
      <c r="C36" s="155">
        <v>0</v>
      </c>
      <c r="D36" s="156">
        <v>178225</v>
      </c>
      <c r="E36" s="154">
        <v>0</v>
      </c>
      <c r="F36" s="155">
        <v>0</v>
      </c>
      <c r="G36" s="156">
        <v>168000</v>
      </c>
      <c r="H36" s="154">
        <v>0</v>
      </c>
      <c r="I36" s="155">
        <v>0</v>
      </c>
      <c r="J36" s="156">
        <v>158550</v>
      </c>
      <c r="K36" s="154">
        <v>0</v>
      </c>
      <c r="L36" s="155">
        <v>0</v>
      </c>
      <c r="M36" s="156">
        <v>2100</v>
      </c>
      <c r="N36" s="154"/>
      <c r="O36" s="155"/>
      <c r="P36" s="156"/>
    </row>
    <row r="37" spans="1:16" x14ac:dyDescent="0.15">
      <c r="A37" s="153" t="s">
        <v>145</v>
      </c>
      <c r="B37" s="154">
        <v>0</v>
      </c>
      <c r="C37" s="155">
        <v>0</v>
      </c>
      <c r="D37" s="156">
        <v>256604</v>
      </c>
      <c r="E37" s="154">
        <v>0</v>
      </c>
      <c r="F37" s="155">
        <v>0</v>
      </c>
      <c r="G37" s="156">
        <v>175859</v>
      </c>
      <c r="H37" s="154">
        <v>0</v>
      </c>
      <c r="I37" s="155">
        <v>0</v>
      </c>
      <c r="J37" s="156">
        <v>30705</v>
      </c>
      <c r="K37" s="154">
        <v>0</v>
      </c>
      <c r="L37" s="155">
        <v>0</v>
      </c>
      <c r="M37" s="156">
        <v>42000</v>
      </c>
      <c r="N37" s="154"/>
      <c r="O37" s="155"/>
      <c r="P37" s="156"/>
    </row>
    <row r="38" spans="1:16" x14ac:dyDescent="0.15">
      <c r="A38" s="153" t="s">
        <v>146</v>
      </c>
      <c r="B38" s="154">
        <v>0</v>
      </c>
      <c r="C38" s="155">
        <v>0</v>
      </c>
      <c r="D38" s="156">
        <v>1811200</v>
      </c>
      <c r="E38" s="154">
        <v>0</v>
      </c>
      <c r="F38" s="155">
        <v>0</v>
      </c>
      <c r="G38" s="156">
        <v>348536</v>
      </c>
      <c r="H38" s="154">
        <v>0</v>
      </c>
      <c r="I38" s="155">
        <v>0</v>
      </c>
      <c r="J38" s="156">
        <v>42000</v>
      </c>
      <c r="K38" s="154">
        <v>0</v>
      </c>
      <c r="L38" s="155">
        <v>0</v>
      </c>
      <c r="M38" s="156">
        <v>53000</v>
      </c>
      <c r="N38" s="154"/>
      <c r="O38" s="155"/>
      <c r="P38" s="156"/>
    </row>
    <row r="39" spans="1:16" x14ac:dyDescent="0.15">
      <c r="A39" s="153" t="s">
        <v>147</v>
      </c>
      <c r="B39" s="154">
        <v>0</v>
      </c>
      <c r="C39" s="155">
        <v>0</v>
      </c>
      <c r="D39" s="156">
        <v>50908</v>
      </c>
      <c r="E39" s="154">
        <v>0</v>
      </c>
      <c r="F39" s="155">
        <v>0</v>
      </c>
      <c r="G39" s="156">
        <v>50000</v>
      </c>
      <c r="H39" s="154">
        <v>0</v>
      </c>
      <c r="I39" s="155">
        <v>0</v>
      </c>
      <c r="J39" s="156">
        <v>50000</v>
      </c>
      <c r="K39" s="154">
        <v>0</v>
      </c>
      <c r="L39" s="155">
        <v>0</v>
      </c>
      <c r="M39" s="156">
        <v>50000</v>
      </c>
      <c r="N39" s="154"/>
      <c r="O39" s="155"/>
      <c r="P39" s="156"/>
    </row>
    <row r="40" spans="1:16" x14ac:dyDescent="0.15">
      <c r="A40" s="149" t="s">
        <v>148</v>
      </c>
      <c r="B40" s="150">
        <v>0</v>
      </c>
      <c r="C40" s="151">
        <v>0</v>
      </c>
      <c r="D40" s="152">
        <v>170000</v>
      </c>
      <c r="E40" s="150">
        <v>0</v>
      </c>
      <c r="F40" s="151">
        <v>0</v>
      </c>
      <c r="G40" s="152">
        <v>90000</v>
      </c>
      <c r="H40" s="150">
        <v>0</v>
      </c>
      <c r="I40" s="151">
        <v>0</v>
      </c>
      <c r="J40" s="152">
        <v>0</v>
      </c>
      <c r="K40" s="150">
        <v>0</v>
      </c>
      <c r="L40" s="151">
        <v>0</v>
      </c>
      <c r="M40" s="152">
        <v>0</v>
      </c>
      <c r="N40" s="150"/>
      <c r="O40" s="151"/>
      <c r="P40" s="152"/>
    </row>
    <row r="41" spans="1:16" x14ac:dyDescent="0.15">
      <c r="A41" s="153" t="s">
        <v>149</v>
      </c>
      <c r="B41" s="154">
        <v>0</v>
      </c>
      <c r="C41" s="155">
        <v>0</v>
      </c>
      <c r="D41" s="156">
        <v>5000</v>
      </c>
      <c r="E41" s="154">
        <v>0</v>
      </c>
      <c r="F41" s="155">
        <v>0</v>
      </c>
      <c r="G41" s="156">
        <v>6048</v>
      </c>
      <c r="H41" s="154">
        <v>0</v>
      </c>
      <c r="I41" s="155">
        <v>0</v>
      </c>
      <c r="J41" s="156">
        <v>0</v>
      </c>
      <c r="K41" s="154">
        <v>0</v>
      </c>
      <c r="L41" s="155">
        <v>0</v>
      </c>
      <c r="M41" s="156">
        <v>0</v>
      </c>
      <c r="N41" s="154"/>
      <c r="O41" s="155"/>
      <c r="P41" s="156"/>
    </row>
    <row r="42" spans="1:16" x14ac:dyDescent="0.15">
      <c r="A42" s="153" t="s">
        <v>150</v>
      </c>
      <c r="B42" s="154">
        <v>0</v>
      </c>
      <c r="C42" s="155">
        <v>0</v>
      </c>
      <c r="D42" s="156">
        <v>134794</v>
      </c>
      <c r="E42" s="154">
        <v>0</v>
      </c>
      <c r="F42" s="155">
        <v>0</v>
      </c>
      <c r="G42" s="156">
        <v>50000</v>
      </c>
      <c r="H42" s="154">
        <v>0</v>
      </c>
      <c r="I42" s="155">
        <v>0</v>
      </c>
      <c r="J42" s="156">
        <v>40000</v>
      </c>
      <c r="K42" s="154">
        <v>0</v>
      </c>
      <c r="L42" s="155">
        <v>0</v>
      </c>
      <c r="M42" s="156">
        <v>40000</v>
      </c>
      <c r="N42" s="154"/>
      <c r="O42" s="155"/>
      <c r="P42" s="156"/>
    </row>
    <row r="43" spans="1:16" x14ac:dyDescent="0.15">
      <c r="A43" s="153" t="s">
        <v>151</v>
      </c>
      <c r="B43" s="154">
        <v>0</v>
      </c>
      <c r="C43" s="155">
        <v>0</v>
      </c>
      <c r="D43" s="156">
        <v>36510</v>
      </c>
      <c r="E43" s="154">
        <v>0</v>
      </c>
      <c r="F43" s="155">
        <v>0</v>
      </c>
      <c r="G43" s="156">
        <v>18000</v>
      </c>
      <c r="H43" s="154">
        <v>0</v>
      </c>
      <c r="I43" s="155">
        <v>0</v>
      </c>
      <c r="J43" s="156">
        <v>11920</v>
      </c>
      <c r="K43" s="154">
        <v>0</v>
      </c>
      <c r="L43" s="155">
        <v>0</v>
      </c>
      <c r="M43" s="156">
        <v>19063</v>
      </c>
      <c r="N43" s="154"/>
      <c r="O43" s="155"/>
      <c r="P43" s="156"/>
    </row>
    <row r="44" spans="1:16" x14ac:dyDescent="0.15">
      <c r="A44" s="157" t="s">
        <v>152</v>
      </c>
      <c r="B44" s="158">
        <v>0</v>
      </c>
      <c r="C44" s="159">
        <v>0</v>
      </c>
      <c r="D44" s="160">
        <v>40000</v>
      </c>
      <c r="E44" s="158">
        <v>0</v>
      </c>
      <c r="F44" s="159">
        <v>0</v>
      </c>
      <c r="G44" s="160">
        <v>0</v>
      </c>
      <c r="H44" s="158">
        <v>0</v>
      </c>
      <c r="I44" s="159">
        <v>0</v>
      </c>
      <c r="J44" s="160">
        <v>30000</v>
      </c>
      <c r="K44" s="158">
        <v>0</v>
      </c>
      <c r="L44" s="159">
        <v>0</v>
      </c>
      <c r="M44" s="160">
        <v>45000</v>
      </c>
      <c r="N44" s="158"/>
      <c r="O44" s="159"/>
      <c r="P44" s="160"/>
    </row>
    <row r="45" spans="1:16" x14ac:dyDescent="0.15">
      <c r="A45" s="153" t="s">
        <v>153</v>
      </c>
      <c r="B45" s="154">
        <v>0</v>
      </c>
      <c r="C45" s="155">
        <v>0</v>
      </c>
      <c r="D45" s="156">
        <v>24000</v>
      </c>
      <c r="E45" s="154">
        <v>0</v>
      </c>
      <c r="F45" s="155">
        <v>0</v>
      </c>
      <c r="G45" s="156">
        <v>24000</v>
      </c>
      <c r="H45" s="154">
        <v>0</v>
      </c>
      <c r="I45" s="155">
        <v>0</v>
      </c>
      <c r="J45" s="156">
        <v>24000</v>
      </c>
      <c r="K45" s="154">
        <v>0</v>
      </c>
      <c r="L45" s="155">
        <v>0</v>
      </c>
      <c r="M45" s="156">
        <v>20000</v>
      </c>
      <c r="N45" s="154"/>
      <c r="O45" s="155"/>
      <c r="P45" s="156"/>
    </row>
    <row r="46" spans="1:16" x14ac:dyDescent="0.15">
      <c r="A46" s="153" t="s">
        <v>154</v>
      </c>
      <c r="B46" s="154">
        <v>0</v>
      </c>
      <c r="C46" s="155">
        <v>0</v>
      </c>
      <c r="D46" s="156">
        <v>43757</v>
      </c>
      <c r="E46" s="154">
        <v>0</v>
      </c>
      <c r="F46" s="155">
        <v>0</v>
      </c>
      <c r="G46" s="156">
        <v>99910</v>
      </c>
      <c r="H46" s="154">
        <v>0</v>
      </c>
      <c r="I46" s="155">
        <v>0</v>
      </c>
      <c r="J46" s="156">
        <v>30523</v>
      </c>
      <c r="K46" s="154">
        <v>0</v>
      </c>
      <c r="L46" s="155">
        <v>0</v>
      </c>
      <c r="M46" s="156">
        <v>15000</v>
      </c>
      <c r="N46" s="154"/>
      <c r="O46" s="155"/>
      <c r="P46" s="156"/>
    </row>
    <row r="47" spans="1:16" x14ac:dyDescent="0.15">
      <c r="A47" s="153" t="s">
        <v>155</v>
      </c>
      <c r="B47" s="154">
        <v>0</v>
      </c>
      <c r="C47" s="155">
        <v>0</v>
      </c>
      <c r="D47" s="156">
        <v>30000</v>
      </c>
      <c r="E47" s="154">
        <v>0</v>
      </c>
      <c r="F47" s="155">
        <v>0</v>
      </c>
      <c r="G47" s="156">
        <v>30000</v>
      </c>
      <c r="H47" s="154">
        <v>0</v>
      </c>
      <c r="I47" s="155">
        <v>0</v>
      </c>
      <c r="J47" s="156">
        <v>134000</v>
      </c>
      <c r="K47" s="154">
        <v>0</v>
      </c>
      <c r="L47" s="155">
        <v>0</v>
      </c>
      <c r="M47" s="156">
        <v>40000</v>
      </c>
      <c r="N47" s="154"/>
      <c r="O47" s="155"/>
      <c r="P47" s="156"/>
    </row>
    <row r="48" spans="1:16" x14ac:dyDescent="0.15">
      <c r="A48" s="153" t="s">
        <v>156</v>
      </c>
      <c r="B48" s="154">
        <v>0</v>
      </c>
      <c r="C48" s="155">
        <v>0</v>
      </c>
      <c r="D48" s="156">
        <v>61000</v>
      </c>
      <c r="E48" s="154">
        <v>0</v>
      </c>
      <c r="F48" s="155">
        <v>0</v>
      </c>
      <c r="G48" s="156">
        <v>144000</v>
      </c>
      <c r="H48" s="154">
        <v>0</v>
      </c>
      <c r="I48" s="155">
        <v>0</v>
      </c>
      <c r="J48" s="156">
        <v>100000</v>
      </c>
      <c r="K48" s="154">
        <v>0</v>
      </c>
      <c r="L48" s="155">
        <v>0</v>
      </c>
      <c r="M48" s="156">
        <v>110000</v>
      </c>
      <c r="N48" s="154"/>
      <c r="O48" s="155"/>
      <c r="P48" s="156"/>
    </row>
    <row r="49" spans="1:16" x14ac:dyDescent="0.15">
      <c r="A49" s="153" t="s">
        <v>157</v>
      </c>
      <c r="B49" s="154">
        <v>0</v>
      </c>
      <c r="C49" s="155">
        <v>0</v>
      </c>
      <c r="D49" s="156">
        <v>5095</v>
      </c>
      <c r="E49" s="154">
        <v>0</v>
      </c>
      <c r="F49" s="155">
        <v>0</v>
      </c>
      <c r="G49" s="156">
        <v>26000</v>
      </c>
      <c r="H49" s="154">
        <v>0</v>
      </c>
      <c r="I49" s="155">
        <v>0</v>
      </c>
      <c r="J49" s="156">
        <v>80500</v>
      </c>
      <c r="K49" s="154">
        <v>0</v>
      </c>
      <c r="L49" s="155">
        <v>0</v>
      </c>
      <c r="M49" s="156">
        <v>26500</v>
      </c>
      <c r="N49" s="154"/>
      <c r="O49" s="155"/>
      <c r="P49" s="156"/>
    </row>
    <row r="50" spans="1:16" x14ac:dyDescent="0.15">
      <c r="A50" s="153" t="s">
        <v>158</v>
      </c>
      <c r="B50" s="154">
        <v>0</v>
      </c>
      <c r="C50" s="155">
        <v>0</v>
      </c>
      <c r="D50" s="156">
        <v>48000</v>
      </c>
      <c r="E50" s="154">
        <v>0</v>
      </c>
      <c r="F50" s="155">
        <v>0</v>
      </c>
      <c r="G50" s="156">
        <v>50000</v>
      </c>
      <c r="H50" s="154">
        <v>0</v>
      </c>
      <c r="I50" s="155">
        <v>0</v>
      </c>
      <c r="J50" s="156">
        <v>50000</v>
      </c>
      <c r="K50" s="154">
        <v>0</v>
      </c>
      <c r="L50" s="155">
        <v>0</v>
      </c>
      <c r="M50" s="156">
        <v>150000</v>
      </c>
      <c r="N50" s="154"/>
      <c r="O50" s="155"/>
      <c r="P50" s="156"/>
    </row>
    <row r="51" spans="1:16" x14ac:dyDescent="0.15">
      <c r="A51" s="153" t="s">
        <v>159</v>
      </c>
      <c r="B51" s="154">
        <v>0</v>
      </c>
      <c r="C51" s="155">
        <v>0</v>
      </c>
      <c r="D51" s="156">
        <v>0</v>
      </c>
      <c r="E51" s="154">
        <v>0</v>
      </c>
      <c r="F51" s="155">
        <v>0</v>
      </c>
      <c r="G51" s="156">
        <v>0</v>
      </c>
      <c r="H51" s="154">
        <v>0</v>
      </c>
      <c r="I51" s="155">
        <v>22223</v>
      </c>
      <c r="J51" s="156">
        <v>0</v>
      </c>
      <c r="K51" s="158">
        <v>0</v>
      </c>
      <c r="L51" s="159">
        <v>0</v>
      </c>
      <c r="M51" s="160">
        <v>0</v>
      </c>
      <c r="N51" s="158"/>
      <c r="O51" s="159"/>
      <c r="P51" s="160"/>
    </row>
    <row r="52" spans="1:16" x14ac:dyDescent="0.15">
      <c r="A52" s="203" t="s">
        <v>189</v>
      </c>
      <c r="B52" s="162">
        <f>SUM(B5:B51)</f>
        <v>0</v>
      </c>
      <c r="C52" s="163">
        <f t="shared" ref="C52:D52" si="0">SUM(C5:C51)</f>
        <v>0</v>
      </c>
      <c r="D52" s="164">
        <f t="shared" si="0"/>
        <v>6487557</v>
      </c>
      <c r="E52" s="162">
        <f>SUM(E5:E51)</f>
        <v>0</v>
      </c>
      <c r="F52" s="163">
        <f t="shared" ref="F52:G52" si="1">SUM(F5:F51)</f>
        <v>0</v>
      </c>
      <c r="G52" s="164">
        <f t="shared" si="1"/>
        <v>3023011</v>
      </c>
      <c r="H52" s="162">
        <f>SUM(H5:H51)</f>
        <v>0</v>
      </c>
      <c r="I52" s="163">
        <f t="shared" ref="I52:J52" si="2">SUM(I5:I51)</f>
        <v>22223</v>
      </c>
      <c r="J52" s="164">
        <f t="shared" si="2"/>
        <v>2801935</v>
      </c>
      <c r="K52" s="162">
        <f>SUM(K5:K51)</f>
        <v>0</v>
      </c>
      <c r="L52" s="163">
        <f t="shared" ref="L52:M52" si="3">SUM(L5:L51)</f>
        <v>0</v>
      </c>
      <c r="M52" s="164">
        <f t="shared" si="3"/>
        <v>2799259</v>
      </c>
      <c r="N52" s="162">
        <f>SUM(N5:N51)</f>
        <v>0</v>
      </c>
      <c r="O52" s="163">
        <f t="shared" ref="O52:P52" si="4">SUM(O5:O51)</f>
        <v>0</v>
      </c>
      <c r="P52" s="164">
        <f t="shared" si="4"/>
        <v>0</v>
      </c>
    </row>
  </sheetData>
  <mergeCells count="6">
    <mergeCell ref="A3:A4"/>
    <mergeCell ref="B3:D3"/>
    <mergeCell ref="N3:P3"/>
    <mergeCell ref="E3:G3"/>
    <mergeCell ref="H3:J3"/>
    <mergeCell ref="K3:M3"/>
  </mergeCells>
  <phoneticPr fontId="1"/>
  <pageMargins left="0.70866141732283472" right="0.70866141732283472" top="0.74803149606299213" bottom="0.74803149606299213" header="0.31496062992125984" footer="0.31496062992125984"/>
  <pageSetup paperSize="9" scale="5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431B1-84F8-4DEB-B308-CD9F9AE866E8}">
  <sheetPr>
    <pageSetUpPr fitToPage="1"/>
  </sheetPr>
  <dimension ref="A1:P53"/>
  <sheetViews>
    <sheetView view="pageBreakPreview" zoomScale="90" zoomScaleNormal="80" zoomScaleSheetLayoutView="90" workbookViewId="0">
      <pane xSplit="1" ySplit="5" topLeftCell="D6" activePane="bottomRight" state="frozen"/>
      <selection pane="topRight" activeCell="B1" sqref="B1"/>
      <selection pane="bottomLeft" activeCell="A6" sqref="A6"/>
      <selection pane="bottomRight" activeCell="N5" sqref="N5"/>
    </sheetView>
  </sheetViews>
  <sheetFormatPr defaultRowHeight="12" x14ac:dyDescent="0.15"/>
  <cols>
    <col min="1" max="1" width="15.625" style="144" customWidth="1"/>
    <col min="2" max="16" width="12.625" style="144" customWidth="1"/>
    <col min="17" max="16384" width="9" style="144"/>
  </cols>
  <sheetData>
    <row r="1" spans="1:16" ht="20.25" customHeight="1" x14ac:dyDescent="0.15">
      <c r="A1" s="204" t="s">
        <v>188</v>
      </c>
    </row>
    <row r="2" spans="1:16" ht="12.75" customHeight="1" x14ac:dyDescent="0.15">
      <c r="A2" s="204"/>
      <c r="B2" s="144" t="s">
        <v>191</v>
      </c>
    </row>
    <row r="3" spans="1:16" x14ac:dyDescent="0.15">
      <c r="D3" s="145"/>
      <c r="G3" s="145"/>
      <c r="J3" s="145"/>
      <c r="M3" s="145"/>
      <c r="P3" s="145" t="s">
        <v>107</v>
      </c>
    </row>
    <row r="4" spans="1:16" x14ac:dyDescent="0.15">
      <c r="A4" s="245" t="s">
        <v>108</v>
      </c>
      <c r="B4" s="246" t="s">
        <v>163</v>
      </c>
      <c r="C4" s="247"/>
      <c r="D4" s="248"/>
      <c r="E4" s="246" t="s">
        <v>164</v>
      </c>
      <c r="F4" s="247"/>
      <c r="G4" s="248"/>
      <c r="H4" s="246" t="s">
        <v>185</v>
      </c>
      <c r="I4" s="247"/>
      <c r="J4" s="248"/>
      <c r="K4" s="246" t="s">
        <v>198</v>
      </c>
      <c r="L4" s="247"/>
      <c r="M4" s="248"/>
      <c r="N4" s="246" t="s">
        <v>203</v>
      </c>
      <c r="O4" s="247"/>
      <c r="P4" s="248"/>
    </row>
    <row r="5" spans="1:16" ht="24" x14ac:dyDescent="0.15">
      <c r="A5" s="245"/>
      <c r="B5" s="146" t="s">
        <v>111</v>
      </c>
      <c r="C5" s="147" t="s">
        <v>112</v>
      </c>
      <c r="D5" s="148" t="s">
        <v>113</v>
      </c>
      <c r="E5" s="146" t="s">
        <v>111</v>
      </c>
      <c r="F5" s="147" t="s">
        <v>112</v>
      </c>
      <c r="G5" s="148" t="s">
        <v>113</v>
      </c>
      <c r="H5" s="146" t="s">
        <v>111</v>
      </c>
      <c r="I5" s="147" t="s">
        <v>112</v>
      </c>
      <c r="J5" s="148" t="s">
        <v>113</v>
      </c>
      <c r="K5" s="146" t="s">
        <v>111</v>
      </c>
      <c r="L5" s="147" t="s">
        <v>112</v>
      </c>
      <c r="M5" s="148" t="s">
        <v>113</v>
      </c>
      <c r="N5" s="146" t="s">
        <v>111</v>
      </c>
      <c r="O5" s="147" t="s">
        <v>112</v>
      </c>
      <c r="P5" s="148" t="s">
        <v>113</v>
      </c>
    </row>
    <row r="6" spans="1:16" x14ac:dyDescent="0.15">
      <c r="A6" s="149" t="s">
        <v>6</v>
      </c>
      <c r="B6" s="150">
        <v>0</v>
      </c>
      <c r="C6" s="151">
        <v>0</v>
      </c>
      <c r="D6" s="152">
        <v>0</v>
      </c>
      <c r="E6" s="150">
        <v>0</v>
      </c>
      <c r="F6" s="151">
        <v>0</v>
      </c>
      <c r="G6" s="152">
        <v>0</v>
      </c>
      <c r="H6" s="150">
        <v>0</v>
      </c>
      <c r="I6" s="151">
        <v>0</v>
      </c>
      <c r="J6" s="152">
        <v>0</v>
      </c>
      <c r="K6" s="150">
        <v>0</v>
      </c>
      <c r="L6" s="151">
        <v>0</v>
      </c>
      <c r="M6" s="152">
        <v>0</v>
      </c>
      <c r="N6" s="150"/>
      <c r="O6" s="151"/>
      <c r="P6" s="152"/>
    </row>
    <row r="7" spans="1:16" x14ac:dyDescent="0.15">
      <c r="A7" s="153" t="s">
        <v>114</v>
      </c>
      <c r="B7" s="154">
        <v>0</v>
      </c>
      <c r="C7" s="155">
        <v>0</v>
      </c>
      <c r="D7" s="156">
        <v>0</v>
      </c>
      <c r="E7" s="154">
        <v>0</v>
      </c>
      <c r="F7" s="155">
        <v>0</v>
      </c>
      <c r="G7" s="156">
        <v>0</v>
      </c>
      <c r="H7" s="154">
        <v>0</v>
      </c>
      <c r="I7" s="155">
        <v>0</v>
      </c>
      <c r="J7" s="156">
        <v>0</v>
      </c>
      <c r="K7" s="154">
        <v>0</v>
      </c>
      <c r="L7" s="155">
        <v>0</v>
      </c>
      <c r="M7" s="156">
        <v>0</v>
      </c>
      <c r="N7" s="154"/>
      <c r="O7" s="155"/>
      <c r="P7" s="156"/>
    </row>
    <row r="8" spans="1:16" x14ac:dyDescent="0.15">
      <c r="A8" s="153" t="s">
        <v>115</v>
      </c>
      <c r="B8" s="154">
        <v>0</v>
      </c>
      <c r="C8" s="155">
        <v>0</v>
      </c>
      <c r="D8" s="156">
        <v>0</v>
      </c>
      <c r="E8" s="154">
        <v>0</v>
      </c>
      <c r="F8" s="155">
        <v>0</v>
      </c>
      <c r="G8" s="156">
        <v>0</v>
      </c>
      <c r="H8" s="154">
        <v>0</v>
      </c>
      <c r="I8" s="155">
        <v>0</v>
      </c>
      <c r="J8" s="156">
        <v>0</v>
      </c>
      <c r="K8" s="154">
        <v>0</v>
      </c>
      <c r="L8" s="155">
        <v>0</v>
      </c>
      <c r="M8" s="156">
        <v>0</v>
      </c>
      <c r="N8" s="154"/>
      <c r="O8" s="155"/>
      <c r="P8" s="156"/>
    </row>
    <row r="9" spans="1:16" x14ac:dyDescent="0.15">
      <c r="A9" s="153" t="s">
        <v>116</v>
      </c>
      <c r="B9" s="154">
        <v>0</v>
      </c>
      <c r="C9" s="155">
        <v>0</v>
      </c>
      <c r="D9" s="156">
        <v>0</v>
      </c>
      <c r="E9" s="154">
        <v>0</v>
      </c>
      <c r="F9" s="155">
        <v>0</v>
      </c>
      <c r="G9" s="156">
        <v>0</v>
      </c>
      <c r="H9" s="154">
        <v>0</v>
      </c>
      <c r="I9" s="155">
        <v>0</v>
      </c>
      <c r="J9" s="156">
        <v>0</v>
      </c>
      <c r="K9" s="154">
        <v>0</v>
      </c>
      <c r="L9" s="155">
        <v>0</v>
      </c>
      <c r="M9" s="156">
        <v>0</v>
      </c>
      <c r="N9" s="154"/>
      <c r="O9" s="155"/>
      <c r="P9" s="156"/>
    </row>
    <row r="10" spans="1:16" x14ac:dyDescent="0.15">
      <c r="A10" s="153" t="s">
        <v>117</v>
      </c>
      <c r="B10" s="154">
        <v>0</v>
      </c>
      <c r="C10" s="155">
        <v>0</v>
      </c>
      <c r="D10" s="156">
        <v>0</v>
      </c>
      <c r="E10" s="154">
        <v>0</v>
      </c>
      <c r="F10" s="155">
        <v>0</v>
      </c>
      <c r="G10" s="156">
        <v>0</v>
      </c>
      <c r="H10" s="154">
        <v>0</v>
      </c>
      <c r="I10" s="155">
        <v>0</v>
      </c>
      <c r="J10" s="156">
        <v>0</v>
      </c>
      <c r="K10" s="154">
        <v>0</v>
      </c>
      <c r="L10" s="155">
        <v>0</v>
      </c>
      <c r="M10" s="156">
        <v>0</v>
      </c>
      <c r="N10" s="154"/>
      <c r="O10" s="155"/>
      <c r="P10" s="156"/>
    </row>
    <row r="11" spans="1:16" x14ac:dyDescent="0.15">
      <c r="A11" s="149" t="s">
        <v>118</v>
      </c>
      <c r="B11" s="150">
        <v>0</v>
      </c>
      <c r="C11" s="151">
        <v>0</v>
      </c>
      <c r="D11" s="152">
        <v>0</v>
      </c>
      <c r="E11" s="150">
        <v>0</v>
      </c>
      <c r="F11" s="151">
        <v>0</v>
      </c>
      <c r="G11" s="152">
        <v>0</v>
      </c>
      <c r="H11" s="150">
        <v>0</v>
      </c>
      <c r="I11" s="151">
        <v>0</v>
      </c>
      <c r="J11" s="152">
        <v>0</v>
      </c>
      <c r="K11" s="150">
        <v>0</v>
      </c>
      <c r="L11" s="151">
        <v>0</v>
      </c>
      <c r="M11" s="152">
        <v>0</v>
      </c>
      <c r="N11" s="150"/>
      <c r="O11" s="151"/>
      <c r="P11" s="152"/>
    </row>
    <row r="12" spans="1:16" x14ac:dyDescent="0.15">
      <c r="A12" s="153" t="s">
        <v>119</v>
      </c>
      <c r="B12" s="154">
        <v>0</v>
      </c>
      <c r="C12" s="155">
        <v>0</v>
      </c>
      <c r="D12" s="156">
        <v>0</v>
      </c>
      <c r="E12" s="154">
        <v>0</v>
      </c>
      <c r="F12" s="155">
        <v>0</v>
      </c>
      <c r="G12" s="156">
        <v>0</v>
      </c>
      <c r="H12" s="154">
        <v>0</v>
      </c>
      <c r="I12" s="155">
        <v>0</v>
      </c>
      <c r="J12" s="156">
        <v>0</v>
      </c>
      <c r="K12" s="154">
        <v>0</v>
      </c>
      <c r="L12" s="155">
        <v>0</v>
      </c>
      <c r="M12" s="156">
        <v>0</v>
      </c>
      <c r="N12" s="154"/>
      <c r="O12" s="155"/>
      <c r="P12" s="156"/>
    </row>
    <row r="13" spans="1:16" x14ac:dyDescent="0.15">
      <c r="A13" s="153" t="s">
        <v>120</v>
      </c>
      <c r="B13" s="154">
        <v>0</v>
      </c>
      <c r="C13" s="155">
        <v>0</v>
      </c>
      <c r="D13" s="156">
        <v>0</v>
      </c>
      <c r="E13" s="154">
        <v>0</v>
      </c>
      <c r="F13" s="155">
        <v>0</v>
      </c>
      <c r="G13" s="156">
        <v>0</v>
      </c>
      <c r="H13" s="154">
        <v>0</v>
      </c>
      <c r="I13" s="155">
        <v>0</v>
      </c>
      <c r="J13" s="156">
        <v>0</v>
      </c>
      <c r="K13" s="154">
        <v>0</v>
      </c>
      <c r="L13" s="155">
        <v>0</v>
      </c>
      <c r="M13" s="156">
        <v>0</v>
      </c>
      <c r="N13" s="154"/>
      <c r="O13" s="155"/>
      <c r="P13" s="156"/>
    </row>
    <row r="14" spans="1:16" x14ac:dyDescent="0.15">
      <c r="A14" s="153" t="s">
        <v>121</v>
      </c>
      <c r="B14" s="154">
        <v>0</v>
      </c>
      <c r="C14" s="155">
        <v>0</v>
      </c>
      <c r="D14" s="156">
        <v>0</v>
      </c>
      <c r="E14" s="154">
        <v>0</v>
      </c>
      <c r="F14" s="155">
        <v>0</v>
      </c>
      <c r="G14" s="156">
        <v>0</v>
      </c>
      <c r="H14" s="154">
        <v>0</v>
      </c>
      <c r="I14" s="155">
        <v>0</v>
      </c>
      <c r="J14" s="156">
        <v>0</v>
      </c>
      <c r="K14" s="154">
        <v>0</v>
      </c>
      <c r="L14" s="155">
        <v>0</v>
      </c>
      <c r="M14" s="156">
        <v>0</v>
      </c>
      <c r="N14" s="154"/>
      <c r="O14" s="155"/>
      <c r="P14" s="156"/>
    </row>
    <row r="15" spans="1:16" x14ac:dyDescent="0.15">
      <c r="A15" s="157" t="s">
        <v>122</v>
      </c>
      <c r="B15" s="158">
        <v>0</v>
      </c>
      <c r="C15" s="159">
        <v>0</v>
      </c>
      <c r="D15" s="160">
        <v>0</v>
      </c>
      <c r="E15" s="158">
        <v>0</v>
      </c>
      <c r="F15" s="159">
        <v>0</v>
      </c>
      <c r="G15" s="160">
        <v>0</v>
      </c>
      <c r="H15" s="158">
        <v>0</v>
      </c>
      <c r="I15" s="159">
        <v>0</v>
      </c>
      <c r="J15" s="160">
        <v>0</v>
      </c>
      <c r="K15" s="158">
        <v>0</v>
      </c>
      <c r="L15" s="159">
        <v>0</v>
      </c>
      <c r="M15" s="160">
        <v>0</v>
      </c>
      <c r="N15" s="158"/>
      <c r="O15" s="159"/>
      <c r="P15" s="160"/>
    </row>
    <row r="16" spans="1:16" x14ac:dyDescent="0.15">
      <c r="A16" s="153" t="s">
        <v>123</v>
      </c>
      <c r="B16" s="154">
        <v>0</v>
      </c>
      <c r="C16" s="155">
        <v>0</v>
      </c>
      <c r="D16" s="156">
        <v>0</v>
      </c>
      <c r="E16" s="154">
        <v>0</v>
      </c>
      <c r="F16" s="155">
        <v>0</v>
      </c>
      <c r="G16" s="156">
        <v>0</v>
      </c>
      <c r="H16" s="154">
        <v>0</v>
      </c>
      <c r="I16" s="155">
        <v>0</v>
      </c>
      <c r="J16" s="156">
        <v>0</v>
      </c>
      <c r="K16" s="154">
        <v>0</v>
      </c>
      <c r="L16" s="155">
        <v>0</v>
      </c>
      <c r="M16" s="156">
        <v>0</v>
      </c>
      <c r="N16" s="154"/>
      <c r="O16" s="155"/>
      <c r="P16" s="156"/>
    </row>
    <row r="17" spans="1:16" x14ac:dyDescent="0.15">
      <c r="A17" s="153" t="s">
        <v>124</v>
      </c>
      <c r="B17" s="154">
        <v>0</v>
      </c>
      <c r="C17" s="155">
        <v>0</v>
      </c>
      <c r="D17" s="156">
        <v>0</v>
      </c>
      <c r="E17" s="154">
        <v>0</v>
      </c>
      <c r="F17" s="155">
        <v>0</v>
      </c>
      <c r="G17" s="156">
        <v>0</v>
      </c>
      <c r="H17" s="154">
        <v>0</v>
      </c>
      <c r="I17" s="155">
        <v>0</v>
      </c>
      <c r="J17" s="156">
        <v>0</v>
      </c>
      <c r="K17" s="154">
        <v>0</v>
      </c>
      <c r="L17" s="155">
        <v>0</v>
      </c>
      <c r="M17" s="156">
        <v>0</v>
      </c>
      <c r="N17" s="154"/>
      <c r="O17" s="155"/>
      <c r="P17" s="156"/>
    </row>
    <row r="18" spans="1:16" x14ac:dyDescent="0.15">
      <c r="A18" s="153" t="s">
        <v>125</v>
      </c>
      <c r="B18" s="154">
        <v>0</v>
      </c>
      <c r="C18" s="155">
        <v>0</v>
      </c>
      <c r="D18" s="156">
        <v>0</v>
      </c>
      <c r="E18" s="154">
        <v>0</v>
      </c>
      <c r="F18" s="155">
        <v>0</v>
      </c>
      <c r="G18" s="156">
        <v>0</v>
      </c>
      <c r="H18" s="154">
        <v>0</v>
      </c>
      <c r="I18" s="155">
        <v>0</v>
      </c>
      <c r="J18" s="156">
        <v>0</v>
      </c>
      <c r="K18" s="154">
        <v>0</v>
      </c>
      <c r="L18" s="155">
        <v>0</v>
      </c>
      <c r="M18" s="156">
        <v>0</v>
      </c>
      <c r="N18" s="154"/>
      <c r="O18" s="155"/>
      <c r="P18" s="156"/>
    </row>
    <row r="19" spans="1:16" x14ac:dyDescent="0.15">
      <c r="A19" s="153" t="s">
        <v>126</v>
      </c>
      <c r="B19" s="154">
        <v>0</v>
      </c>
      <c r="C19" s="155">
        <v>0</v>
      </c>
      <c r="D19" s="156">
        <v>0</v>
      </c>
      <c r="E19" s="154">
        <v>0</v>
      </c>
      <c r="F19" s="155">
        <v>0</v>
      </c>
      <c r="G19" s="156">
        <v>0</v>
      </c>
      <c r="H19" s="154">
        <v>0</v>
      </c>
      <c r="I19" s="155">
        <v>0</v>
      </c>
      <c r="J19" s="156">
        <v>0</v>
      </c>
      <c r="K19" s="154">
        <v>0</v>
      </c>
      <c r="L19" s="155">
        <v>0</v>
      </c>
      <c r="M19" s="156">
        <v>0</v>
      </c>
      <c r="N19" s="154"/>
      <c r="O19" s="155"/>
      <c r="P19" s="156"/>
    </row>
    <row r="20" spans="1:16" x14ac:dyDescent="0.15">
      <c r="A20" s="153" t="s">
        <v>127</v>
      </c>
      <c r="B20" s="154">
        <v>0</v>
      </c>
      <c r="C20" s="155">
        <v>0</v>
      </c>
      <c r="D20" s="156">
        <v>0</v>
      </c>
      <c r="E20" s="154">
        <v>0</v>
      </c>
      <c r="F20" s="155">
        <v>0</v>
      </c>
      <c r="G20" s="156">
        <v>0</v>
      </c>
      <c r="H20" s="154">
        <v>0</v>
      </c>
      <c r="I20" s="155">
        <v>0</v>
      </c>
      <c r="J20" s="156">
        <v>0</v>
      </c>
      <c r="K20" s="154">
        <v>0</v>
      </c>
      <c r="L20" s="155">
        <v>0</v>
      </c>
      <c r="M20" s="156">
        <v>0</v>
      </c>
      <c r="N20" s="154"/>
      <c r="O20" s="155"/>
      <c r="P20" s="156"/>
    </row>
    <row r="21" spans="1:16" x14ac:dyDescent="0.15">
      <c r="A21" s="149" t="s">
        <v>128</v>
      </c>
      <c r="B21" s="150">
        <v>0</v>
      </c>
      <c r="C21" s="151">
        <v>0</v>
      </c>
      <c r="D21" s="152">
        <v>0</v>
      </c>
      <c r="E21" s="150">
        <v>0</v>
      </c>
      <c r="F21" s="151">
        <v>0</v>
      </c>
      <c r="G21" s="152">
        <v>0</v>
      </c>
      <c r="H21" s="150">
        <v>0</v>
      </c>
      <c r="I21" s="151">
        <v>0</v>
      </c>
      <c r="J21" s="152">
        <v>0</v>
      </c>
      <c r="K21" s="150">
        <v>0</v>
      </c>
      <c r="L21" s="151">
        <v>0</v>
      </c>
      <c r="M21" s="152">
        <v>0</v>
      </c>
      <c r="N21" s="150"/>
      <c r="O21" s="151"/>
      <c r="P21" s="152"/>
    </row>
    <row r="22" spans="1:16" x14ac:dyDescent="0.15">
      <c r="A22" s="153" t="s">
        <v>129</v>
      </c>
      <c r="B22" s="154">
        <v>0</v>
      </c>
      <c r="C22" s="155">
        <v>0</v>
      </c>
      <c r="D22" s="156">
        <v>0</v>
      </c>
      <c r="E22" s="154">
        <v>0</v>
      </c>
      <c r="F22" s="155">
        <v>0</v>
      </c>
      <c r="G22" s="156">
        <v>0</v>
      </c>
      <c r="H22" s="154">
        <v>0</v>
      </c>
      <c r="I22" s="155">
        <v>0</v>
      </c>
      <c r="J22" s="156">
        <v>0</v>
      </c>
      <c r="K22" s="154">
        <v>0</v>
      </c>
      <c r="L22" s="155">
        <v>0</v>
      </c>
      <c r="M22" s="156">
        <v>0</v>
      </c>
      <c r="N22" s="154"/>
      <c r="O22" s="155"/>
      <c r="P22" s="156"/>
    </row>
    <row r="23" spans="1:16" x14ac:dyDescent="0.15">
      <c r="A23" s="153" t="s">
        <v>130</v>
      </c>
      <c r="B23" s="154">
        <v>0</v>
      </c>
      <c r="C23" s="155">
        <v>0</v>
      </c>
      <c r="D23" s="156">
        <v>0</v>
      </c>
      <c r="E23" s="154">
        <v>0</v>
      </c>
      <c r="F23" s="155">
        <v>0</v>
      </c>
      <c r="G23" s="156">
        <v>0</v>
      </c>
      <c r="H23" s="154">
        <v>0</v>
      </c>
      <c r="I23" s="155">
        <v>0</v>
      </c>
      <c r="J23" s="156">
        <v>0</v>
      </c>
      <c r="K23" s="154">
        <v>0</v>
      </c>
      <c r="L23" s="155">
        <v>0</v>
      </c>
      <c r="M23" s="156">
        <v>0</v>
      </c>
      <c r="N23" s="154"/>
      <c r="O23" s="155"/>
      <c r="P23" s="156"/>
    </row>
    <row r="24" spans="1:16" x14ac:dyDescent="0.15">
      <c r="A24" s="153" t="s">
        <v>131</v>
      </c>
      <c r="B24" s="154">
        <v>0</v>
      </c>
      <c r="C24" s="155">
        <v>0</v>
      </c>
      <c r="D24" s="156">
        <v>10678</v>
      </c>
      <c r="E24" s="154">
        <v>0</v>
      </c>
      <c r="F24" s="155">
        <v>0</v>
      </c>
      <c r="G24" s="156">
        <v>56586</v>
      </c>
      <c r="H24" s="154">
        <v>0</v>
      </c>
      <c r="I24" s="155">
        <v>0</v>
      </c>
      <c r="J24" s="156">
        <v>16850</v>
      </c>
      <c r="K24" s="154">
        <v>0</v>
      </c>
      <c r="L24" s="155">
        <v>0</v>
      </c>
      <c r="M24" s="156">
        <v>60000</v>
      </c>
      <c r="N24" s="154"/>
      <c r="O24" s="155"/>
      <c r="P24" s="156"/>
    </row>
    <row r="25" spans="1:16" x14ac:dyDescent="0.15">
      <c r="A25" s="157" t="s">
        <v>132</v>
      </c>
      <c r="B25" s="158">
        <v>0</v>
      </c>
      <c r="C25" s="159">
        <v>0</v>
      </c>
      <c r="D25" s="160">
        <v>0</v>
      </c>
      <c r="E25" s="158">
        <v>0</v>
      </c>
      <c r="F25" s="159">
        <v>0</v>
      </c>
      <c r="G25" s="160">
        <v>0</v>
      </c>
      <c r="H25" s="158">
        <v>0</v>
      </c>
      <c r="I25" s="159">
        <v>0</v>
      </c>
      <c r="J25" s="160">
        <v>0</v>
      </c>
      <c r="K25" s="158">
        <v>0</v>
      </c>
      <c r="L25" s="159">
        <v>0</v>
      </c>
      <c r="M25" s="160">
        <v>0</v>
      </c>
      <c r="N25" s="158"/>
      <c r="O25" s="159"/>
      <c r="P25" s="160"/>
    </row>
    <row r="26" spans="1:16" x14ac:dyDescent="0.15">
      <c r="A26" s="153" t="s">
        <v>133</v>
      </c>
      <c r="B26" s="154">
        <v>0</v>
      </c>
      <c r="C26" s="155">
        <v>0</v>
      </c>
      <c r="D26" s="156">
        <v>0</v>
      </c>
      <c r="E26" s="154">
        <v>0</v>
      </c>
      <c r="F26" s="155">
        <v>0</v>
      </c>
      <c r="G26" s="156">
        <v>0</v>
      </c>
      <c r="H26" s="154">
        <v>0</v>
      </c>
      <c r="I26" s="155">
        <v>0</v>
      </c>
      <c r="J26" s="156">
        <v>0</v>
      </c>
      <c r="K26" s="154">
        <v>0</v>
      </c>
      <c r="L26" s="155">
        <v>0</v>
      </c>
      <c r="M26" s="156">
        <v>0</v>
      </c>
      <c r="N26" s="154"/>
      <c r="O26" s="155"/>
      <c r="P26" s="156"/>
    </row>
    <row r="27" spans="1:16" x14ac:dyDescent="0.15">
      <c r="A27" s="153" t="s">
        <v>134</v>
      </c>
      <c r="B27" s="154">
        <v>0</v>
      </c>
      <c r="C27" s="155">
        <v>0</v>
      </c>
      <c r="D27" s="156">
        <v>0</v>
      </c>
      <c r="E27" s="154">
        <v>0</v>
      </c>
      <c r="F27" s="155">
        <v>0</v>
      </c>
      <c r="G27" s="156">
        <v>0</v>
      </c>
      <c r="H27" s="154">
        <v>0</v>
      </c>
      <c r="I27" s="155">
        <v>0</v>
      </c>
      <c r="J27" s="156">
        <v>0</v>
      </c>
      <c r="K27" s="154">
        <v>0</v>
      </c>
      <c r="L27" s="155">
        <v>0</v>
      </c>
      <c r="M27" s="156">
        <v>0</v>
      </c>
      <c r="N27" s="154"/>
      <c r="O27" s="155"/>
      <c r="P27" s="156"/>
    </row>
    <row r="28" spans="1:16" x14ac:dyDescent="0.15">
      <c r="A28" s="153" t="s">
        <v>135</v>
      </c>
      <c r="B28" s="154">
        <v>0</v>
      </c>
      <c r="C28" s="155">
        <v>0</v>
      </c>
      <c r="D28" s="156">
        <v>0</v>
      </c>
      <c r="E28" s="154">
        <v>0</v>
      </c>
      <c r="F28" s="155">
        <v>0</v>
      </c>
      <c r="G28" s="156">
        <v>0</v>
      </c>
      <c r="H28" s="154">
        <v>0</v>
      </c>
      <c r="I28" s="155">
        <v>0</v>
      </c>
      <c r="J28" s="156">
        <v>0</v>
      </c>
      <c r="K28" s="154">
        <v>0</v>
      </c>
      <c r="L28" s="155">
        <v>0</v>
      </c>
      <c r="M28" s="156">
        <v>0</v>
      </c>
      <c r="N28" s="154"/>
      <c r="O28" s="155"/>
      <c r="P28" s="156"/>
    </row>
    <row r="29" spans="1:16" x14ac:dyDescent="0.15">
      <c r="A29" s="153" t="s">
        <v>136</v>
      </c>
      <c r="B29" s="154">
        <v>0</v>
      </c>
      <c r="C29" s="155">
        <v>0</v>
      </c>
      <c r="D29" s="156">
        <v>0</v>
      </c>
      <c r="E29" s="154">
        <v>0</v>
      </c>
      <c r="F29" s="155">
        <v>0</v>
      </c>
      <c r="G29" s="156">
        <v>0</v>
      </c>
      <c r="H29" s="154">
        <v>0</v>
      </c>
      <c r="I29" s="155">
        <v>0</v>
      </c>
      <c r="J29" s="156">
        <v>0</v>
      </c>
      <c r="K29" s="154">
        <v>0</v>
      </c>
      <c r="L29" s="155">
        <v>0</v>
      </c>
      <c r="M29" s="156">
        <v>0</v>
      </c>
      <c r="N29" s="154"/>
      <c r="O29" s="155"/>
      <c r="P29" s="156"/>
    </row>
    <row r="30" spans="1:16" x14ac:dyDescent="0.15">
      <c r="A30" s="153" t="s">
        <v>137</v>
      </c>
      <c r="B30" s="154">
        <v>0</v>
      </c>
      <c r="C30" s="155">
        <v>0</v>
      </c>
      <c r="D30" s="156">
        <v>0</v>
      </c>
      <c r="E30" s="154">
        <v>0</v>
      </c>
      <c r="F30" s="155">
        <v>0</v>
      </c>
      <c r="G30" s="156">
        <v>0</v>
      </c>
      <c r="H30" s="154">
        <v>0</v>
      </c>
      <c r="I30" s="155">
        <v>0</v>
      </c>
      <c r="J30" s="156">
        <v>0</v>
      </c>
      <c r="K30" s="154">
        <v>0</v>
      </c>
      <c r="L30" s="155">
        <v>0</v>
      </c>
      <c r="M30" s="156">
        <v>0</v>
      </c>
      <c r="N30" s="154"/>
      <c r="O30" s="155"/>
      <c r="P30" s="156"/>
    </row>
    <row r="31" spans="1:16" x14ac:dyDescent="0.15">
      <c r="A31" s="149" t="s">
        <v>138</v>
      </c>
      <c r="B31" s="150">
        <v>0</v>
      </c>
      <c r="C31" s="151">
        <v>0</v>
      </c>
      <c r="D31" s="152">
        <v>4000</v>
      </c>
      <c r="E31" s="150">
        <v>0</v>
      </c>
      <c r="F31" s="151">
        <v>0</v>
      </c>
      <c r="G31" s="152">
        <v>5000</v>
      </c>
      <c r="H31" s="150">
        <v>0</v>
      </c>
      <c r="I31" s="151">
        <v>0</v>
      </c>
      <c r="J31" s="152">
        <v>5000</v>
      </c>
      <c r="K31" s="150">
        <v>0</v>
      </c>
      <c r="L31" s="151">
        <v>0</v>
      </c>
      <c r="M31" s="152">
        <v>5000</v>
      </c>
      <c r="N31" s="150"/>
      <c r="O31" s="151"/>
      <c r="P31" s="152"/>
    </row>
    <row r="32" spans="1:16" x14ac:dyDescent="0.15">
      <c r="A32" s="153" t="s">
        <v>139</v>
      </c>
      <c r="B32" s="154">
        <v>0</v>
      </c>
      <c r="C32" s="155">
        <v>0</v>
      </c>
      <c r="D32" s="156">
        <v>0</v>
      </c>
      <c r="E32" s="154">
        <v>0</v>
      </c>
      <c r="F32" s="155">
        <v>0</v>
      </c>
      <c r="G32" s="156">
        <v>0</v>
      </c>
      <c r="H32" s="154">
        <v>0</v>
      </c>
      <c r="I32" s="155">
        <v>0</v>
      </c>
      <c r="J32" s="156">
        <v>0</v>
      </c>
      <c r="K32" s="154">
        <v>0</v>
      </c>
      <c r="L32" s="155">
        <v>0</v>
      </c>
      <c r="M32" s="156">
        <v>0</v>
      </c>
      <c r="N32" s="154"/>
      <c r="O32" s="155"/>
      <c r="P32" s="156"/>
    </row>
    <row r="33" spans="1:16" x14ac:dyDescent="0.15">
      <c r="A33" s="153" t="s">
        <v>140</v>
      </c>
      <c r="B33" s="154">
        <v>0</v>
      </c>
      <c r="C33" s="155">
        <v>0</v>
      </c>
      <c r="D33" s="156">
        <v>0</v>
      </c>
      <c r="E33" s="154">
        <v>0</v>
      </c>
      <c r="F33" s="155">
        <v>0</v>
      </c>
      <c r="G33" s="156">
        <v>0</v>
      </c>
      <c r="H33" s="154">
        <v>0</v>
      </c>
      <c r="I33" s="155">
        <v>0</v>
      </c>
      <c r="J33" s="156">
        <v>0</v>
      </c>
      <c r="K33" s="154">
        <v>0</v>
      </c>
      <c r="L33" s="155">
        <v>0</v>
      </c>
      <c r="M33" s="156">
        <v>0</v>
      </c>
      <c r="N33" s="154"/>
      <c r="O33" s="155"/>
      <c r="P33" s="156"/>
    </row>
    <row r="34" spans="1:16" x14ac:dyDescent="0.15">
      <c r="A34" s="153" t="s">
        <v>141</v>
      </c>
      <c r="B34" s="154">
        <v>0</v>
      </c>
      <c r="C34" s="155">
        <v>0</v>
      </c>
      <c r="D34" s="156">
        <v>10000</v>
      </c>
      <c r="E34" s="154">
        <v>0</v>
      </c>
      <c r="F34" s="155">
        <v>0</v>
      </c>
      <c r="G34" s="156">
        <v>0</v>
      </c>
      <c r="H34" s="154">
        <v>0</v>
      </c>
      <c r="I34" s="155">
        <v>0</v>
      </c>
      <c r="J34" s="156">
        <v>43000</v>
      </c>
      <c r="K34" s="154">
        <v>0</v>
      </c>
      <c r="L34" s="155">
        <v>0</v>
      </c>
      <c r="M34" s="156">
        <v>97000</v>
      </c>
      <c r="N34" s="154"/>
      <c r="O34" s="155"/>
      <c r="P34" s="156"/>
    </row>
    <row r="35" spans="1:16" x14ac:dyDescent="0.15">
      <c r="A35" s="157" t="s">
        <v>142</v>
      </c>
      <c r="B35" s="158">
        <v>0</v>
      </c>
      <c r="C35" s="159">
        <v>0</v>
      </c>
      <c r="D35" s="160">
        <v>0</v>
      </c>
      <c r="E35" s="158">
        <v>0</v>
      </c>
      <c r="F35" s="159">
        <v>0</v>
      </c>
      <c r="G35" s="160">
        <v>0</v>
      </c>
      <c r="H35" s="158">
        <v>0</v>
      </c>
      <c r="I35" s="159">
        <v>0</v>
      </c>
      <c r="J35" s="160">
        <v>0</v>
      </c>
      <c r="K35" s="158">
        <v>0</v>
      </c>
      <c r="L35" s="159">
        <v>0</v>
      </c>
      <c r="M35" s="160">
        <v>0</v>
      </c>
      <c r="N35" s="158"/>
      <c r="O35" s="159"/>
      <c r="P35" s="160"/>
    </row>
    <row r="36" spans="1:16" x14ac:dyDescent="0.15">
      <c r="A36" s="153" t="s">
        <v>143</v>
      </c>
      <c r="B36" s="154">
        <v>0</v>
      </c>
      <c r="C36" s="155">
        <v>0</v>
      </c>
      <c r="D36" s="156">
        <v>0</v>
      </c>
      <c r="E36" s="154">
        <v>0</v>
      </c>
      <c r="F36" s="155">
        <v>0</v>
      </c>
      <c r="G36" s="156">
        <v>0</v>
      </c>
      <c r="H36" s="154">
        <v>0</v>
      </c>
      <c r="I36" s="155">
        <v>0</v>
      </c>
      <c r="J36" s="156">
        <v>0</v>
      </c>
      <c r="K36" s="154">
        <v>0</v>
      </c>
      <c r="L36" s="155">
        <v>0</v>
      </c>
      <c r="M36" s="156">
        <v>0</v>
      </c>
      <c r="N36" s="154"/>
      <c r="O36" s="155"/>
      <c r="P36" s="156"/>
    </row>
    <row r="37" spans="1:16" x14ac:dyDescent="0.15">
      <c r="A37" s="153" t="s">
        <v>144</v>
      </c>
      <c r="B37" s="154">
        <v>0</v>
      </c>
      <c r="C37" s="155">
        <v>0</v>
      </c>
      <c r="D37" s="156">
        <v>45150</v>
      </c>
      <c r="E37" s="154">
        <v>0</v>
      </c>
      <c r="F37" s="155">
        <v>0</v>
      </c>
      <c r="G37" s="156">
        <v>63000</v>
      </c>
      <c r="H37" s="154">
        <v>0</v>
      </c>
      <c r="I37" s="155">
        <v>0</v>
      </c>
      <c r="J37" s="156">
        <v>20475</v>
      </c>
      <c r="K37" s="154">
        <v>0</v>
      </c>
      <c r="L37" s="155">
        <v>0</v>
      </c>
      <c r="M37" s="156">
        <v>11550</v>
      </c>
      <c r="N37" s="154"/>
      <c r="O37" s="155"/>
      <c r="P37" s="156"/>
    </row>
    <row r="38" spans="1:16" x14ac:dyDescent="0.15">
      <c r="A38" s="153" t="s">
        <v>145</v>
      </c>
      <c r="B38" s="154">
        <v>0</v>
      </c>
      <c r="C38" s="155">
        <v>0</v>
      </c>
      <c r="D38" s="156">
        <v>0</v>
      </c>
      <c r="E38" s="154">
        <v>0</v>
      </c>
      <c r="F38" s="155">
        <v>0</v>
      </c>
      <c r="G38" s="156">
        <v>0</v>
      </c>
      <c r="H38" s="154">
        <v>0</v>
      </c>
      <c r="I38" s="155">
        <v>0</v>
      </c>
      <c r="J38" s="156">
        <v>0</v>
      </c>
      <c r="K38" s="154">
        <v>0</v>
      </c>
      <c r="L38" s="155">
        <v>0</v>
      </c>
      <c r="M38" s="156">
        <v>0</v>
      </c>
      <c r="N38" s="154"/>
      <c r="O38" s="155"/>
      <c r="P38" s="156"/>
    </row>
    <row r="39" spans="1:16" x14ac:dyDescent="0.15">
      <c r="A39" s="153" t="s">
        <v>146</v>
      </c>
      <c r="B39" s="154">
        <v>0</v>
      </c>
      <c r="C39" s="155">
        <v>0</v>
      </c>
      <c r="D39" s="156">
        <v>2000</v>
      </c>
      <c r="E39" s="154">
        <v>0</v>
      </c>
      <c r="F39" s="155">
        <v>0</v>
      </c>
      <c r="G39" s="156">
        <v>0</v>
      </c>
      <c r="H39" s="154">
        <v>0</v>
      </c>
      <c r="I39" s="155">
        <v>0</v>
      </c>
      <c r="J39" s="156">
        <v>2000</v>
      </c>
      <c r="K39" s="154">
        <v>0</v>
      </c>
      <c r="L39" s="155">
        <v>0</v>
      </c>
      <c r="M39" s="156">
        <v>0</v>
      </c>
      <c r="N39" s="154"/>
      <c r="O39" s="155"/>
      <c r="P39" s="156"/>
    </row>
    <row r="40" spans="1:16" x14ac:dyDescent="0.15">
      <c r="A40" s="153" t="s">
        <v>147</v>
      </c>
      <c r="B40" s="154">
        <v>0</v>
      </c>
      <c r="C40" s="155">
        <v>0</v>
      </c>
      <c r="D40" s="156">
        <v>0</v>
      </c>
      <c r="E40" s="154">
        <v>0</v>
      </c>
      <c r="F40" s="155">
        <v>0</v>
      </c>
      <c r="G40" s="156">
        <v>0</v>
      </c>
      <c r="H40" s="154">
        <v>0</v>
      </c>
      <c r="I40" s="155">
        <v>0</v>
      </c>
      <c r="J40" s="156">
        <v>0</v>
      </c>
      <c r="K40" s="154">
        <v>0</v>
      </c>
      <c r="L40" s="155">
        <v>0</v>
      </c>
      <c r="M40" s="156">
        <v>0</v>
      </c>
      <c r="N40" s="154"/>
      <c r="O40" s="155"/>
      <c r="P40" s="156"/>
    </row>
    <row r="41" spans="1:16" x14ac:dyDescent="0.15">
      <c r="A41" s="149" t="s">
        <v>148</v>
      </c>
      <c r="B41" s="150">
        <v>0</v>
      </c>
      <c r="C41" s="151">
        <v>0</v>
      </c>
      <c r="D41" s="152">
        <v>0</v>
      </c>
      <c r="E41" s="150">
        <v>0</v>
      </c>
      <c r="F41" s="151">
        <v>0</v>
      </c>
      <c r="G41" s="152">
        <v>0</v>
      </c>
      <c r="H41" s="150">
        <v>0</v>
      </c>
      <c r="I41" s="151">
        <v>0</v>
      </c>
      <c r="J41" s="152">
        <v>0</v>
      </c>
      <c r="K41" s="150">
        <v>0</v>
      </c>
      <c r="L41" s="151">
        <v>0</v>
      </c>
      <c r="M41" s="152">
        <v>0</v>
      </c>
      <c r="N41" s="150"/>
      <c r="O41" s="151"/>
      <c r="P41" s="152"/>
    </row>
    <row r="42" spans="1:16" x14ac:dyDescent="0.15">
      <c r="A42" s="153" t="s">
        <v>149</v>
      </c>
      <c r="B42" s="154">
        <v>0</v>
      </c>
      <c r="C42" s="155">
        <v>0</v>
      </c>
      <c r="D42" s="156">
        <v>0</v>
      </c>
      <c r="E42" s="154">
        <v>0</v>
      </c>
      <c r="F42" s="155">
        <v>0</v>
      </c>
      <c r="G42" s="156">
        <v>0</v>
      </c>
      <c r="H42" s="154">
        <v>0</v>
      </c>
      <c r="I42" s="155">
        <v>0</v>
      </c>
      <c r="J42" s="156">
        <v>0</v>
      </c>
      <c r="K42" s="154">
        <v>0</v>
      </c>
      <c r="L42" s="155">
        <v>0</v>
      </c>
      <c r="M42" s="156">
        <v>0</v>
      </c>
      <c r="N42" s="154"/>
      <c r="O42" s="155"/>
      <c r="P42" s="156"/>
    </row>
    <row r="43" spans="1:16" x14ac:dyDescent="0.15">
      <c r="A43" s="153" t="s">
        <v>150</v>
      </c>
      <c r="B43" s="154">
        <v>0</v>
      </c>
      <c r="C43" s="155">
        <v>0</v>
      </c>
      <c r="D43" s="156">
        <v>0</v>
      </c>
      <c r="E43" s="154">
        <v>0</v>
      </c>
      <c r="F43" s="155">
        <v>0</v>
      </c>
      <c r="G43" s="156">
        <v>0</v>
      </c>
      <c r="H43" s="154">
        <v>0</v>
      </c>
      <c r="I43" s="155">
        <v>0</v>
      </c>
      <c r="J43" s="156">
        <v>0</v>
      </c>
      <c r="K43" s="154">
        <v>0</v>
      </c>
      <c r="L43" s="155">
        <v>0</v>
      </c>
      <c r="M43" s="156">
        <v>0</v>
      </c>
      <c r="N43" s="154"/>
      <c r="O43" s="155"/>
      <c r="P43" s="156"/>
    </row>
    <row r="44" spans="1:16" x14ac:dyDescent="0.15">
      <c r="A44" s="153" t="s">
        <v>151</v>
      </c>
      <c r="B44" s="154">
        <v>0</v>
      </c>
      <c r="C44" s="155">
        <v>0</v>
      </c>
      <c r="D44" s="156">
        <v>0</v>
      </c>
      <c r="E44" s="154">
        <v>0</v>
      </c>
      <c r="F44" s="155">
        <v>0</v>
      </c>
      <c r="G44" s="156">
        <v>0</v>
      </c>
      <c r="H44" s="154">
        <v>0</v>
      </c>
      <c r="I44" s="155">
        <v>0</v>
      </c>
      <c r="J44" s="156">
        <v>0</v>
      </c>
      <c r="K44" s="154">
        <v>0</v>
      </c>
      <c r="L44" s="155">
        <v>0</v>
      </c>
      <c r="M44" s="156">
        <v>0</v>
      </c>
      <c r="N44" s="154"/>
      <c r="O44" s="155"/>
      <c r="P44" s="156"/>
    </row>
    <row r="45" spans="1:16" x14ac:dyDescent="0.15">
      <c r="A45" s="157" t="s">
        <v>152</v>
      </c>
      <c r="B45" s="158">
        <v>0</v>
      </c>
      <c r="C45" s="159">
        <v>0</v>
      </c>
      <c r="D45" s="160">
        <v>0</v>
      </c>
      <c r="E45" s="158">
        <v>0</v>
      </c>
      <c r="F45" s="159">
        <v>0</v>
      </c>
      <c r="G45" s="160">
        <v>0</v>
      </c>
      <c r="H45" s="158">
        <v>0</v>
      </c>
      <c r="I45" s="159">
        <v>0</v>
      </c>
      <c r="J45" s="160">
        <v>0</v>
      </c>
      <c r="K45" s="158">
        <v>0</v>
      </c>
      <c r="L45" s="159">
        <v>0</v>
      </c>
      <c r="M45" s="160">
        <v>0</v>
      </c>
      <c r="N45" s="158"/>
      <c r="O45" s="159"/>
      <c r="P45" s="160"/>
    </row>
    <row r="46" spans="1:16" x14ac:dyDescent="0.15">
      <c r="A46" s="153" t="s">
        <v>153</v>
      </c>
      <c r="B46" s="154">
        <v>0</v>
      </c>
      <c r="C46" s="155">
        <v>0</v>
      </c>
      <c r="D46" s="156">
        <v>0</v>
      </c>
      <c r="E46" s="154">
        <v>0</v>
      </c>
      <c r="F46" s="155">
        <v>0</v>
      </c>
      <c r="G46" s="156">
        <v>0</v>
      </c>
      <c r="H46" s="154">
        <v>0</v>
      </c>
      <c r="I46" s="155">
        <v>0</v>
      </c>
      <c r="J46" s="156">
        <v>0</v>
      </c>
      <c r="K46" s="154">
        <v>0</v>
      </c>
      <c r="L46" s="155">
        <v>0</v>
      </c>
      <c r="M46" s="156">
        <v>0</v>
      </c>
      <c r="N46" s="154"/>
      <c r="O46" s="155"/>
      <c r="P46" s="156"/>
    </row>
    <row r="47" spans="1:16" x14ac:dyDescent="0.15">
      <c r="A47" s="153" t="s">
        <v>154</v>
      </c>
      <c r="B47" s="154">
        <v>0</v>
      </c>
      <c r="C47" s="155">
        <v>0</v>
      </c>
      <c r="D47" s="156">
        <v>0</v>
      </c>
      <c r="E47" s="154">
        <v>0</v>
      </c>
      <c r="F47" s="155">
        <v>0</v>
      </c>
      <c r="G47" s="156">
        <v>0</v>
      </c>
      <c r="H47" s="154">
        <v>0</v>
      </c>
      <c r="I47" s="155">
        <v>0</v>
      </c>
      <c r="J47" s="156">
        <v>0</v>
      </c>
      <c r="K47" s="154">
        <v>0</v>
      </c>
      <c r="L47" s="155">
        <v>0</v>
      </c>
      <c r="M47" s="156">
        <v>0</v>
      </c>
      <c r="N47" s="154"/>
      <c r="O47" s="155"/>
      <c r="P47" s="156"/>
    </row>
    <row r="48" spans="1:16" x14ac:dyDescent="0.15">
      <c r="A48" s="153" t="s">
        <v>155</v>
      </c>
      <c r="B48" s="154">
        <v>0</v>
      </c>
      <c r="C48" s="155">
        <v>0</v>
      </c>
      <c r="D48" s="156">
        <v>0</v>
      </c>
      <c r="E48" s="154">
        <v>0</v>
      </c>
      <c r="F48" s="155">
        <v>0</v>
      </c>
      <c r="G48" s="156">
        <v>0</v>
      </c>
      <c r="H48" s="154">
        <v>0</v>
      </c>
      <c r="I48" s="155">
        <v>0</v>
      </c>
      <c r="J48" s="156">
        <v>0</v>
      </c>
      <c r="K48" s="154">
        <v>0</v>
      </c>
      <c r="L48" s="155">
        <v>0</v>
      </c>
      <c r="M48" s="156">
        <v>0</v>
      </c>
      <c r="N48" s="154"/>
      <c r="O48" s="155"/>
      <c r="P48" s="156"/>
    </row>
    <row r="49" spans="1:16" x14ac:dyDescent="0.15">
      <c r="A49" s="153" t="s">
        <v>156</v>
      </c>
      <c r="B49" s="154">
        <v>0</v>
      </c>
      <c r="C49" s="155">
        <v>0</v>
      </c>
      <c r="D49" s="156">
        <v>0</v>
      </c>
      <c r="E49" s="154">
        <v>0</v>
      </c>
      <c r="F49" s="155">
        <v>0</v>
      </c>
      <c r="G49" s="156">
        <v>0</v>
      </c>
      <c r="H49" s="154">
        <v>0</v>
      </c>
      <c r="I49" s="155">
        <v>0</v>
      </c>
      <c r="J49" s="156">
        <v>0</v>
      </c>
      <c r="K49" s="154">
        <v>0</v>
      </c>
      <c r="L49" s="155">
        <v>0</v>
      </c>
      <c r="M49" s="156">
        <v>0</v>
      </c>
      <c r="N49" s="154"/>
      <c r="O49" s="155"/>
      <c r="P49" s="156"/>
    </row>
    <row r="50" spans="1:16" x14ac:dyDescent="0.15">
      <c r="A50" s="153" t="s">
        <v>157</v>
      </c>
      <c r="B50" s="154">
        <v>0</v>
      </c>
      <c r="C50" s="155">
        <v>0</v>
      </c>
      <c r="D50" s="156">
        <v>0</v>
      </c>
      <c r="E50" s="154">
        <v>0</v>
      </c>
      <c r="F50" s="155">
        <v>0</v>
      </c>
      <c r="G50" s="156">
        <v>0</v>
      </c>
      <c r="H50" s="154">
        <v>0</v>
      </c>
      <c r="I50" s="155">
        <v>0</v>
      </c>
      <c r="J50" s="156">
        <v>0</v>
      </c>
      <c r="K50" s="154">
        <v>0</v>
      </c>
      <c r="L50" s="155">
        <v>0</v>
      </c>
      <c r="M50" s="156">
        <v>0</v>
      </c>
      <c r="N50" s="154"/>
      <c r="O50" s="155"/>
      <c r="P50" s="156"/>
    </row>
    <row r="51" spans="1:16" x14ac:dyDescent="0.15">
      <c r="A51" s="153" t="s">
        <v>158</v>
      </c>
      <c r="B51" s="154">
        <v>0</v>
      </c>
      <c r="C51" s="155">
        <v>0</v>
      </c>
      <c r="D51" s="156">
        <v>0</v>
      </c>
      <c r="E51" s="154">
        <v>0</v>
      </c>
      <c r="F51" s="155">
        <v>0</v>
      </c>
      <c r="G51" s="156">
        <v>0</v>
      </c>
      <c r="H51" s="154">
        <v>0</v>
      </c>
      <c r="I51" s="155">
        <v>0</v>
      </c>
      <c r="J51" s="156">
        <v>0</v>
      </c>
      <c r="K51" s="154">
        <v>0</v>
      </c>
      <c r="L51" s="155">
        <v>0</v>
      </c>
      <c r="M51" s="156">
        <v>0</v>
      </c>
      <c r="N51" s="154"/>
      <c r="O51" s="155"/>
      <c r="P51" s="156"/>
    </row>
    <row r="52" spans="1:16" x14ac:dyDescent="0.15">
      <c r="A52" s="153" t="s">
        <v>159</v>
      </c>
      <c r="B52" s="154">
        <v>0</v>
      </c>
      <c r="C52" s="155">
        <v>0</v>
      </c>
      <c r="D52" s="156">
        <v>0</v>
      </c>
      <c r="E52" s="158">
        <v>0</v>
      </c>
      <c r="F52" s="159">
        <v>0</v>
      </c>
      <c r="G52" s="160">
        <v>0</v>
      </c>
      <c r="H52" s="158">
        <v>0</v>
      </c>
      <c r="I52" s="159">
        <v>0</v>
      </c>
      <c r="J52" s="160">
        <v>0</v>
      </c>
      <c r="K52" s="158">
        <v>0</v>
      </c>
      <c r="L52" s="159">
        <v>0</v>
      </c>
      <c r="M52" s="160">
        <v>0</v>
      </c>
      <c r="N52" s="158"/>
      <c r="O52" s="159"/>
      <c r="P52" s="160"/>
    </row>
    <row r="53" spans="1:16" x14ac:dyDescent="0.15">
      <c r="A53" s="203" t="s">
        <v>189</v>
      </c>
      <c r="B53" s="162">
        <f>SUM(B6:B52)</f>
        <v>0</v>
      </c>
      <c r="C53" s="163">
        <f t="shared" ref="C53:D53" si="0">SUM(C6:C52)</f>
        <v>0</v>
      </c>
      <c r="D53" s="164">
        <f t="shared" si="0"/>
        <v>71828</v>
      </c>
      <c r="E53" s="162">
        <f>SUM(E6:E52)</f>
        <v>0</v>
      </c>
      <c r="F53" s="163">
        <f t="shared" ref="F53:G53" si="1">SUM(F6:F52)</f>
        <v>0</v>
      </c>
      <c r="G53" s="164">
        <f t="shared" si="1"/>
        <v>124586</v>
      </c>
      <c r="H53" s="162">
        <f>SUM(H6:H52)</f>
        <v>0</v>
      </c>
      <c r="I53" s="163">
        <f t="shared" ref="I53:J53" si="2">SUM(I6:I52)</f>
        <v>0</v>
      </c>
      <c r="J53" s="164">
        <f t="shared" si="2"/>
        <v>87325</v>
      </c>
      <c r="K53" s="162">
        <f>SUM(K6:K52)</f>
        <v>0</v>
      </c>
      <c r="L53" s="163">
        <f t="shared" ref="L53:M53" si="3">SUM(L6:L52)</f>
        <v>0</v>
      </c>
      <c r="M53" s="164">
        <f t="shared" si="3"/>
        <v>173550</v>
      </c>
      <c r="N53" s="162">
        <f>SUM(N6:N52)</f>
        <v>0</v>
      </c>
      <c r="O53" s="163">
        <f t="shared" ref="O53:P53" si="4">SUM(O6:O52)</f>
        <v>0</v>
      </c>
      <c r="P53" s="164">
        <f t="shared" si="4"/>
        <v>0</v>
      </c>
    </row>
  </sheetData>
  <mergeCells count="6">
    <mergeCell ref="A4:A5"/>
    <mergeCell ref="B4:D4"/>
    <mergeCell ref="N4:P4"/>
    <mergeCell ref="E4:G4"/>
    <mergeCell ref="H4:J4"/>
    <mergeCell ref="K4:M4"/>
  </mergeCells>
  <phoneticPr fontId="1"/>
  <pageMargins left="0.70866141732283472" right="0.70866141732283472" top="0.74803149606299213" bottom="0.74803149606299213" header="0.31496062992125984" footer="0.31496062992125984"/>
  <pageSetup paperSize="9" scale="5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B0F4A-D40D-42BF-801B-A2A7A344CDF0}">
  <sheetPr>
    <pageSetUpPr fitToPage="1"/>
  </sheetPr>
  <dimension ref="A1:P52"/>
  <sheetViews>
    <sheetView view="pageBreakPreview" zoomScale="90" zoomScaleNormal="80" zoomScaleSheetLayoutView="90" workbookViewId="0">
      <pane xSplit="1" ySplit="4" topLeftCell="D5" activePane="bottomRight" state="frozen"/>
      <selection pane="topRight" activeCell="B1" sqref="B1"/>
      <selection pane="bottomLeft" activeCell="A6" sqref="A6"/>
      <selection pane="bottomRight" activeCell="O12" sqref="O12"/>
    </sheetView>
  </sheetViews>
  <sheetFormatPr defaultRowHeight="12" x14ac:dyDescent="0.15"/>
  <cols>
    <col min="1" max="1" width="15.625" style="144" customWidth="1"/>
    <col min="2" max="16" width="12.625" style="144" customWidth="1"/>
    <col min="17" max="16384" width="9" style="144"/>
  </cols>
  <sheetData>
    <row r="1" spans="1:16" ht="22.5" customHeight="1" x14ac:dyDescent="0.15">
      <c r="A1" s="204" t="s">
        <v>192</v>
      </c>
    </row>
    <row r="2" spans="1:16" x14ac:dyDescent="0.15">
      <c r="D2" s="145"/>
      <c r="G2" s="145"/>
      <c r="J2" s="145"/>
      <c r="M2" s="145"/>
      <c r="P2" s="145" t="s">
        <v>107</v>
      </c>
    </row>
    <row r="3" spans="1:16" x14ac:dyDescent="0.15">
      <c r="A3" s="245" t="s">
        <v>108</v>
      </c>
      <c r="B3" s="246" t="s">
        <v>163</v>
      </c>
      <c r="C3" s="247"/>
      <c r="D3" s="248"/>
      <c r="E3" s="246" t="s">
        <v>164</v>
      </c>
      <c r="F3" s="247"/>
      <c r="G3" s="248"/>
      <c r="H3" s="246" t="s">
        <v>185</v>
      </c>
      <c r="I3" s="247"/>
      <c r="J3" s="248"/>
      <c r="K3" s="246" t="s">
        <v>198</v>
      </c>
      <c r="L3" s="247"/>
      <c r="M3" s="248"/>
      <c r="N3" s="246" t="s">
        <v>203</v>
      </c>
      <c r="O3" s="247"/>
      <c r="P3" s="248"/>
    </row>
    <row r="4" spans="1:16" ht="24" x14ac:dyDescent="0.15">
      <c r="A4" s="245"/>
      <c r="B4" s="146" t="s">
        <v>111</v>
      </c>
      <c r="C4" s="147" t="s">
        <v>112</v>
      </c>
      <c r="D4" s="148" t="s">
        <v>113</v>
      </c>
      <c r="E4" s="146" t="s">
        <v>111</v>
      </c>
      <c r="F4" s="147" t="s">
        <v>112</v>
      </c>
      <c r="G4" s="148" t="s">
        <v>113</v>
      </c>
      <c r="H4" s="146" t="s">
        <v>111</v>
      </c>
      <c r="I4" s="147" t="s">
        <v>112</v>
      </c>
      <c r="J4" s="148" t="s">
        <v>113</v>
      </c>
      <c r="K4" s="146" t="s">
        <v>111</v>
      </c>
      <c r="L4" s="147" t="s">
        <v>112</v>
      </c>
      <c r="M4" s="148" t="s">
        <v>113</v>
      </c>
      <c r="N4" s="146" t="s">
        <v>111</v>
      </c>
      <c r="O4" s="147" t="s">
        <v>112</v>
      </c>
      <c r="P4" s="148" t="s">
        <v>113</v>
      </c>
    </row>
    <row r="5" spans="1:16" x14ac:dyDescent="0.15">
      <c r="A5" s="149" t="s">
        <v>6</v>
      </c>
      <c r="B5" s="150">
        <v>0</v>
      </c>
      <c r="C5" s="151">
        <v>0</v>
      </c>
      <c r="D5" s="152">
        <v>133000</v>
      </c>
      <c r="E5" s="150">
        <v>0</v>
      </c>
      <c r="F5" s="151">
        <v>0</v>
      </c>
      <c r="G5" s="152">
        <v>104600</v>
      </c>
      <c r="H5" s="150">
        <v>0</v>
      </c>
      <c r="I5" s="151">
        <v>0</v>
      </c>
      <c r="J5" s="152">
        <v>33000</v>
      </c>
      <c r="K5" s="150">
        <v>0</v>
      </c>
      <c r="L5" s="151">
        <v>0</v>
      </c>
      <c r="M5" s="152">
        <v>6000</v>
      </c>
      <c r="N5" s="150"/>
      <c r="O5" s="151"/>
      <c r="P5" s="152"/>
    </row>
    <row r="6" spans="1:16" x14ac:dyDescent="0.15">
      <c r="A6" s="153" t="s">
        <v>114</v>
      </c>
      <c r="B6" s="154">
        <v>0</v>
      </c>
      <c r="C6" s="155">
        <v>0</v>
      </c>
      <c r="D6" s="156">
        <v>0</v>
      </c>
      <c r="E6" s="154">
        <v>0</v>
      </c>
      <c r="F6" s="155">
        <v>0</v>
      </c>
      <c r="G6" s="156">
        <v>0</v>
      </c>
      <c r="H6" s="154">
        <v>0</v>
      </c>
      <c r="I6" s="155">
        <v>0</v>
      </c>
      <c r="J6" s="156">
        <v>0</v>
      </c>
      <c r="K6" s="154">
        <v>0</v>
      </c>
      <c r="L6" s="155">
        <v>0</v>
      </c>
      <c r="M6" s="156">
        <v>47000</v>
      </c>
      <c r="N6" s="154"/>
      <c r="O6" s="155"/>
      <c r="P6" s="156"/>
    </row>
    <row r="7" spans="1:16" x14ac:dyDescent="0.15">
      <c r="A7" s="153" t="s">
        <v>115</v>
      </c>
      <c r="B7" s="154">
        <v>0</v>
      </c>
      <c r="C7" s="155">
        <v>0</v>
      </c>
      <c r="D7" s="156">
        <v>0</v>
      </c>
      <c r="E7" s="154">
        <v>0</v>
      </c>
      <c r="F7" s="155">
        <v>0</v>
      </c>
      <c r="G7" s="156">
        <v>0</v>
      </c>
      <c r="H7" s="154">
        <v>0</v>
      </c>
      <c r="I7" s="155">
        <v>0</v>
      </c>
      <c r="J7" s="156">
        <v>0</v>
      </c>
      <c r="K7" s="154">
        <v>0</v>
      </c>
      <c r="L7" s="155">
        <v>0</v>
      </c>
      <c r="M7" s="156">
        <v>0</v>
      </c>
      <c r="N7" s="154"/>
      <c r="O7" s="155"/>
      <c r="P7" s="156"/>
    </row>
    <row r="8" spans="1:16" x14ac:dyDescent="0.15">
      <c r="A8" s="153" t="s">
        <v>116</v>
      </c>
      <c r="B8" s="154">
        <v>0</v>
      </c>
      <c r="C8" s="155">
        <v>0</v>
      </c>
      <c r="D8" s="156">
        <v>0</v>
      </c>
      <c r="E8" s="154">
        <v>0</v>
      </c>
      <c r="F8" s="155">
        <v>0</v>
      </c>
      <c r="G8" s="156">
        <v>0</v>
      </c>
      <c r="H8" s="154">
        <v>0</v>
      </c>
      <c r="I8" s="155">
        <v>0</v>
      </c>
      <c r="J8" s="156">
        <v>0</v>
      </c>
      <c r="K8" s="154">
        <v>0</v>
      </c>
      <c r="L8" s="155">
        <v>0</v>
      </c>
      <c r="M8" s="156">
        <v>0</v>
      </c>
      <c r="N8" s="154"/>
      <c r="O8" s="155"/>
      <c r="P8" s="156"/>
    </row>
    <row r="9" spans="1:16" x14ac:dyDescent="0.15">
      <c r="A9" s="153" t="s">
        <v>117</v>
      </c>
      <c r="B9" s="154">
        <v>0</v>
      </c>
      <c r="C9" s="155">
        <v>0</v>
      </c>
      <c r="D9" s="156">
        <v>0</v>
      </c>
      <c r="E9" s="154">
        <v>0</v>
      </c>
      <c r="F9" s="155">
        <v>0</v>
      </c>
      <c r="G9" s="156">
        <v>0</v>
      </c>
      <c r="H9" s="154">
        <v>0</v>
      </c>
      <c r="I9" s="155">
        <v>0</v>
      </c>
      <c r="J9" s="156">
        <v>0</v>
      </c>
      <c r="K9" s="154">
        <v>0</v>
      </c>
      <c r="L9" s="155">
        <v>0</v>
      </c>
      <c r="M9" s="156">
        <v>0</v>
      </c>
      <c r="N9" s="154"/>
      <c r="O9" s="155"/>
      <c r="P9" s="156"/>
    </row>
    <row r="10" spans="1:16" x14ac:dyDescent="0.15">
      <c r="A10" s="149" t="s">
        <v>118</v>
      </c>
      <c r="B10" s="150">
        <v>0</v>
      </c>
      <c r="C10" s="151">
        <v>0</v>
      </c>
      <c r="D10" s="152">
        <v>0</v>
      </c>
      <c r="E10" s="150">
        <v>0</v>
      </c>
      <c r="F10" s="151">
        <v>0</v>
      </c>
      <c r="G10" s="152">
        <v>0</v>
      </c>
      <c r="H10" s="150">
        <v>0</v>
      </c>
      <c r="I10" s="151">
        <v>0</v>
      </c>
      <c r="J10" s="152">
        <v>0</v>
      </c>
      <c r="K10" s="150">
        <v>0</v>
      </c>
      <c r="L10" s="151">
        <v>0</v>
      </c>
      <c r="M10" s="152">
        <v>0</v>
      </c>
      <c r="N10" s="150"/>
      <c r="O10" s="151"/>
      <c r="P10" s="152"/>
    </row>
    <row r="11" spans="1:16" x14ac:dyDescent="0.15">
      <c r="A11" s="153" t="s">
        <v>119</v>
      </c>
      <c r="B11" s="154">
        <v>0</v>
      </c>
      <c r="C11" s="155">
        <v>0</v>
      </c>
      <c r="D11" s="156">
        <v>0</v>
      </c>
      <c r="E11" s="154">
        <v>0</v>
      </c>
      <c r="F11" s="155">
        <v>0</v>
      </c>
      <c r="G11" s="156">
        <v>0</v>
      </c>
      <c r="H11" s="154">
        <v>0</v>
      </c>
      <c r="I11" s="155">
        <v>0</v>
      </c>
      <c r="J11" s="156">
        <v>0</v>
      </c>
      <c r="K11" s="154">
        <v>0</v>
      </c>
      <c r="L11" s="155">
        <v>0</v>
      </c>
      <c r="M11" s="156">
        <v>0</v>
      </c>
      <c r="N11" s="154"/>
      <c r="O11" s="155"/>
      <c r="P11" s="156"/>
    </row>
    <row r="12" spans="1:16" x14ac:dyDescent="0.15">
      <c r="A12" s="153" t="s">
        <v>120</v>
      </c>
      <c r="B12" s="154">
        <v>0</v>
      </c>
      <c r="C12" s="155">
        <v>0</v>
      </c>
      <c r="D12" s="156">
        <v>0</v>
      </c>
      <c r="E12" s="154">
        <v>0</v>
      </c>
      <c r="F12" s="155">
        <v>0</v>
      </c>
      <c r="G12" s="156">
        <v>0</v>
      </c>
      <c r="H12" s="154">
        <v>0</v>
      </c>
      <c r="I12" s="155">
        <v>0</v>
      </c>
      <c r="J12" s="156">
        <v>0</v>
      </c>
      <c r="K12" s="154">
        <v>0</v>
      </c>
      <c r="L12" s="155">
        <v>0</v>
      </c>
      <c r="M12" s="156">
        <v>0</v>
      </c>
      <c r="N12" s="154"/>
      <c r="O12" s="155"/>
      <c r="P12" s="156"/>
    </row>
    <row r="13" spans="1:16" x14ac:dyDescent="0.15">
      <c r="A13" s="153" t="s">
        <v>121</v>
      </c>
      <c r="B13" s="154">
        <v>0</v>
      </c>
      <c r="C13" s="155">
        <v>0</v>
      </c>
      <c r="D13" s="156">
        <v>0</v>
      </c>
      <c r="E13" s="154">
        <v>0</v>
      </c>
      <c r="F13" s="155">
        <v>0</v>
      </c>
      <c r="G13" s="156">
        <v>0</v>
      </c>
      <c r="H13" s="154">
        <v>0</v>
      </c>
      <c r="I13" s="155">
        <v>0</v>
      </c>
      <c r="J13" s="156">
        <v>0</v>
      </c>
      <c r="K13" s="154">
        <v>0</v>
      </c>
      <c r="L13" s="155">
        <v>0</v>
      </c>
      <c r="M13" s="156">
        <v>0</v>
      </c>
      <c r="N13" s="154"/>
      <c r="O13" s="155"/>
      <c r="P13" s="156"/>
    </row>
    <row r="14" spans="1:16" x14ac:dyDescent="0.15">
      <c r="A14" s="157" t="s">
        <v>122</v>
      </c>
      <c r="B14" s="158">
        <v>0</v>
      </c>
      <c r="C14" s="159">
        <v>0</v>
      </c>
      <c r="D14" s="160">
        <v>0</v>
      </c>
      <c r="E14" s="158">
        <v>0</v>
      </c>
      <c r="F14" s="159">
        <v>0</v>
      </c>
      <c r="G14" s="160">
        <v>1000</v>
      </c>
      <c r="H14" s="158">
        <v>0</v>
      </c>
      <c r="I14" s="159">
        <v>0</v>
      </c>
      <c r="J14" s="160">
        <v>1422</v>
      </c>
      <c r="K14" s="158">
        <v>0</v>
      </c>
      <c r="L14" s="159">
        <v>0</v>
      </c>
      <c r="M14" s="160">
        <v>2000</v>
      </c>
      <c r="N14" s="158"/>
      <c r="O14" s="159"/>
      <c r="P14" s="160"/>
    </row>
    <row r="15" spans="1:16" x14ac:dyDescent="0.15">
      <c r="A15" s="153" t="s">
        <v>123</v>
      </c>
      <c r="B15" s="154">
        <v>0</v>
      </c>
      <c r="C15" s="155">
        <v>0</v>
      </c>
      <c r="D15" s="156">
        <v>0</v>
      </c>
      <c r="E15" s="154">
        <v>0</v>
      </c>
      <c r="F15" s="155">
        <v>0</v>
      </c>
      <c r="G15" s="156">
        <v>0</v>
      </c>
      <c r="H15" s="154">
        <v>0</v>
      </c>
      <c r="I15" s="155">
        <v>0</v>
      </c>
      <c r="J15" s="156">
        <v>0</v>
      </c>
      <c r="K15" s="154">
        <v>0</v>
      </c>
      <c r="L15" s="155">
        <v>0</v>
      </c>
      <c r="M15" s="156">
        <v>0</v>
      </c>
      <c r="N15" s="154"/>
      <c r="O15" s="155"/>
      <c r="P15" s="156"/>
    </row>
    <row r="16" spans="1:16" x14ac:dyDescent="0.15">
      <c r="A16" s="153" t="s">
        <v>124</v>
      </c>
      <c r="B16" s="154">
        <v>0</v>
      </c>
      <c r="C16" s="155">
        <v>0</v>
      </c>
      <c r="D16" s="156">
        <v>0</v>
      </c>
      <c r="E16" s="154">
        <v>0</v>
      </c>
      <c r="F16" s="155">
        <v>0</v>
      </c>
      <c r="G16" s="156">
        <v>0</v>
      </c>
      <c r="H16" s="154">
        <v>0</v>
      </c>
      <c r="I16" s="155">
        <v>0</v>
      </c>
      <c r="J16" s="156">
        <v>0</v>
      </c>
      <c r="K16" s="154">
        <v>0</v>
      </c>
      <c r="L16" s="155">
        <v>0</v>
      </c>
      <c r="M16" s="156">
        <v>9000</v>
      </c>
      <c r="N16" s="154"/>
      <c r="O16" s="155"/>
      <c r="P16" s="156"/>
    </row>
    <row r="17" spans="1:16" x14ac:dyDescent="0.15">
      <c r="A17" s="153" t="s">
        <v>125</v>
      </c>
      <c r="B17" s="154">
        <v>0</v>
      </c>
      <c r="C17" s="155">
        <v>0</v>
      </c>
      <c r="D17" s="156">
        <v>0</v>
      </c>
      <c r="E17" s="154">
        <v>0</v>
      </c>
      <c r="F17" s="155">
        <v>0</v>
      </c>
      <c r="G17" s="156">
        <v>0</v>
      </c>
      <c r="H17" s="154">
        <v>0</v>
      </c>
      <c r="I17" s="155">
        <v>0</v>
      </c>
      <c r="J17" s="156">
        <v>0</v>
      </c>
      <c r="K17" s="154">
        <v>0</v>
      </c>
      <c r="L17" s="155">
        <v>0</v>
      </c>
      <c r="M17" s="156">
        <v>0</v>
      </c>
      <c r="N17" s="154"/>
      <c r="O17" s="155"/>
      <c r="P17" s="156"/>
    </row>
    <row r="18" spans="1:16" x14ac:dyDescent="0.15">
      <c r="A18" s="153" t="s">
        <v>126</v>
      </c>
      <c r="B18" s="154">
        <v>0</v>
      </c>
      <c r="C18" s="155">
        <v>0</v>
      </c>
      <c r="D18" s="156">
        <v>0</v>
      </c>
      <c r="E18" s="154">
        <v>0</v>
      </c>
      <c r="F18" s="155">
        <v>0</v>
      </c>
      <c r="G18" s="156">
        <v>0</v>
      </c>
      <c r="H18" s="154">
        <v>0</v>
      </c>
      <c r="I18" s="155">
        <v>0</v>
      </c>
      <c r="J18" s="156">
        <v>0</v>
      </c>
      <c r="K18" s="154">
        <v>0</v>
      </c>
      <c r="L18" s="155">
        <v>0</v>
      </c>
      <c r="M18" s="156">
        <v>0</v>
      </c>
      <c r="N18" s="154"/>
      <c r="O18" s="155"/>
      <c r="P18" s="156"/>
    </row>
    <row r="19" spans="1:16" x14ac:dyDescent="0.15">
      <c r="A19" s="153" t="s">
        <v>127</v>
      </c>
      <c r="B19" s="154">
        <v>0</v>
      </c>
      <c r="C19" s="155">
        <v>0</v>
      </c>
      <c r="D19" s="156">
        <v>5000</v>
      </c>
      <c r="E19" s="154">
        <v>0</v>
      </c>
      <c r="F19" s="155">
        <v>0</v>
      </c>
      <c r="G19" s="156">
        <v>5000</v>
      </c>
      <c r="H19" s="154">
        <v>0</v>
      </c>
      <c r="I19" s="155">
        <v>0</v>
      </c>
      <c r="J19" s="156">
        <v>5000</v>
      </c>
      <c r="K19" s="154">
        <v>0</v>
      </c>
      <c r="L19" s="155">
        <v>0</v>
      </c>
      <c r="M19" s="156">
        <v>5000</v>
      </c>
      <c r="N19" s="154"/>
      <c r="O19" s="155"/>
      <c r="P19" s="156"/>
    </row>
    <row r="20" spans="1:16" x14ac:dyDescent="0.15">
      <c r="A20" s="149" t="s">
        <v>128</v>
      </c>
      <c r="B20" s="150">
        <v>0</v>
      </c>
      <c r="C20" s="151">
        <v>0</v>
      </c>
      <c r="D20" s="152">
        <v>3000</v>
      </c>
      <c r="E20" s="150">
        <v>0</v>
      </c>
      <c r="F20" s="151">
        <v>0</v>
      </c>
      <c r="G20" s="152">
        <v>2000</v>
      </c>
      <c r="H20" s="150">
        <v>0</v>
      </c>
      <c r="I20" s="151">
        <v>0</v>
      </c>
      <c r="J20" s="152">
        <v>1000</v>
      </c>
      <c r="K20" s="150">
        <v>0</v>
      </c>
      <c r="L20" s="151">
        <v>0</v>
      </c>
      <c r="M20" s="152">
        <v>1000</v>
      </c>
      <c r="N20" s="150"/>
      <c r="O20" s="151"/>
      <c r="P20" s="152"/>
    </row>
    <row r="21" spans="1:16" x14ac:dyDescent="0.15">
      <c r="A21" s="153" t="s">
        <v>129</v>
      </c>
      <c r="B21" s="154">
        <v>0</v>
      </c>
      <c r="C21" s="155">
        <v>0</v>
      </c>
      <c r="D21" s="156">
        <v>29987</v>
      </c>
      <c r="E21" s="154">
        <v>0</v>
      </c>
      <c r="F21" s="155">
        <v>0</v>
      </c>
      <c r="G21" s="156">
        <v>51900</v>
      </c>
      <c r="H21" s="154">
        <v>0</v>
      </c>
      <c r="I21" s="155">
        <v>0</v>
      </c>
      <c r="J21" s="156">
        <v>55575</v>
      </c>
      <c r="K21" s="154">
        <v>0</v>
      </c>
      <c r="L21" s="155">
        <v>0</v>
      </c>
      <c r="M21" s="156">
        <v>14700</v>
      </c>
      <c r="N21" s="154"/>
      <c r="O21" s="155"/>
      <c r="P21" s="156"/>
    </row>
    <row r="22" spans="1:16" x14ac:dyDescent="0.15">
      <c r="A22" s="153" t="s">
        <v>130</v>
      </c>
      <c r="B22" s="154">
        <v>0</v>
      </c>
      <c r="C22" s="155">
        <v>0</v>
      </c>
      <c r="D22" s="156">
        <v>0</v>
      </c>
      <c r="E22" s="154">
        <v>0</v>
      </c>
      <c r="F22" s="155">
        <v>0</v>
      </c>
      <c r="G22" s="156">
        <v>0</v>
      </c>
      <c r="H22" s="154">
        <v>0</v>
      </c>
      <c r="I22" s="155">
        <v>0</v>
      </c>
      <c r="J22" s="156">
        <v>0</v>
      </c>
      <c r="K22" s="154">
        <v>0</v>
      </c>
      <c r="L22" s="155">
        <v>0</v>
      </c>
      <c r="M22" s="156">
        <v>0</v>
      </c>
      <c r="N22" s="154"/>
      <c r="O22" s="155"/>
      <c r="P22" s="156"/>
    </row>
    <row r="23" spans="1:16" x14ac:dyDescent="0.15">
      <c r="A23" s="153" t="s">
        <v>131</v>
      </c>
      <c r="B23" s="154">
        <v>0</v>
      </c>
      <c r="C23" s="155">
        <v>0</v>
      </c>
      <c r="D23" s="156">
        <v>0</v>
      </c>
      <c r="E23" s="154">
        <v>0</v>
      </c>
      <c r="F23" s="155">
        <v>0</v>
      </c>
      <c r="G23" s="156">
        <v>0</v>
      </c>
      <c r="H23" s="154">
        <v>0</v>
      </c>
      <c r="I23" s="155">
        <v>0</v>
      </c>
      <c r="J23" s="156">
        <v>3200</v>
      </c>
      <c r="K23" s="154">
        <v>0</v>
      </c>
      <c r="L23" s="155">
        <v>0</v>
      </c>
      <c r="M23" s="156">
        <v>0</v>
      </c>
      <c r="N23" s="154"/>
      <c r="O23" s="155"/>
      <c r="P23" s="156"/>
    </row>
    <row r="24" spans="1:16" x14ac:dyDescent="0.15">
      <c r="A24" s="157" t="s">
        <v>132</v>
      </c>
      <c r="B24" s="158">
        <v>0</v>
      </c>
      <c r="C24" s="159">
        <v>0</v>
      </c>
      <c r="D24" s="160">
        <v>0</v>
      </c>
      <c r="E24" s="158">
        <v>0</v>
      </c>
      <c r="F24" s="159">
        <v>0</v>
      </c>
      <c r="G24" s="160">
        <v>0</v>
      </c>
      <c r="H24" s="158">
        <v>0</v>
      </c>
      <c r="I24" s="159">
        <v>0</v>
      </c>
      <c r="J24" s="160">
        <v>0</v>
      </c>
      <c r="K24" s="158">
        <v>0</v>
      </c>
      <c r="L24" s="159">
        <v>0</v>
      </c>
      <c r="M24" s="160">
        <v>0</v>
      </c>
      <c r="N24" s="158"/>
      <c r="O24" s="159"/>
      <c r="P24" s="160"/>
    </row>
    <row r="25" spans="1:16" x14ac:dyDescent="0.15">
      <c r="A25" s="153" t="s">
        <v>133</v>
      </c>
      <c r="B25" s="154">
        <v>0</v>
      </c>
      <c r="C25" s="155">
        <v>0</v>
      </c>
      <c r="D25" s="155">
        <v>0</v>
      </c>
      <c r="E25" s="154">
        <v>0</v>
      </c>
      <c r="F25" s="155">
        <v>0</v>
      </c>
      <c r="G25" s="156">
        <v>11800</v>
      </c>
      <c r="H25" s="154">
        <v>0</v>
      </c>
      <c r="I25" s="155">
        <v>0</v>
      </c>
      <c r="J25" s="156">
        <v>16500</v>
      </c>
      <c r="K25" s="154">
        <v>0</v>
      </c>
      <c r="L25" s="155">
        <v>0</v>
      </c>
      <c r="M25" s="156">
        <v>12400</v>
      </c>
      <c r="N25" s="154"/>
      <c r="O25" s="155"/>
      <c r="P25" s="156"/>
    </row>
    <row r="26" spans="1:16" x14ac:dyDescent="0.15">
      <c r="A26" s="153" t="s">
        <v>134</v>
      </c>
      <c r="B26" s="154">
        <v>0</v>
      </c>
      <c r="C26" s="155">
        <v>0</v>
      </c>
      <c r="D26" s="156">
        <v>500000</v>
      </c>
      <c r="E26" s="154">
        <v>0</v>
      </c>
      <c r="F26" s="155">
        <v>0</v>
      </c>
      <c r="G26" s="156">
        <v>180000</v>
      </c>
      <c r="H26" s="154">
        <v>0</v>
      </c>
      <c r="I26" s="155">
        <v>0</v>
      </c>
      <c r="J26" s="156">
        <v>190000</v>
      </c>
      <c r="K26" s="154">
        <v>0</v>
      </c>
      <c r="L26" s="155">
        <v>0</v>
      </c>
      <c r="M26" s="156">
        <v>275000</v>
      </c>
      <c r="N26" s="154"/>
      <c r="O26" s="155"/>
      <c r="P26" s="156"/>
    </row>
    <row r="27" spans="1:16" x14ac:dyDescent="0.15">
      <c r="A27" s="153" t="s">
        <v>135</v>
      </c>
      <c r="B27" s="154">
        <v>0</v>
      </c>
      <c r="C27" s="155">
        <v>0</v>
      </c>
      <c r="D27" s="156">
        <v>0</v>
      </c>
      <c r="E27" s="154">
        <v>0</v>
      </c>
      <c r="F27" s="155">
        <v>0</v>
      </c>
      <c r="G27" s="156">
        <v>0</v>
      </c>
      <c r="H27" s="154">
        <v>0</v>
      </c>
      <c r="I27" s="155">
        <v>0</v>
      </c>
      <c r="J27" s="156">
        <v>0</v>
      </c>
      <c r="K27" s="154">
        <v>0</v>
      </c>
      <c r="L27" s="155">
        <v>0</v>
      </c>
      <c r="M27" s="156">
        <v>0</v>
      </c>
      <c r="N27" s="154"/>
      <c r="O27" s="155"/>
      <c r="P27" s="156"/>
    </row>
    <row r="28" spans="1:16" x14ac:dyDescent="0.15">
      <c r="A28" s="153" t="s">
        <v>136</v>
      </c>
      <c r="B28" s="154">
        <v>0</v>
      </c>
      <c r="C28" s="155">
        <v>0</v>
      </c>
      <c r="D28" s="156">
        <v>111450</v>
      </c>
      <c r="E28" s="154">
        <v>0</v>
      </c>
      <c r="F28" s="155">
        <v>0</v>
      </c>
      <c r="G28" s="156">
        <v>17600</v>
      </c>
      <c r="H28" s="154">
        <v>0</v>
      </c>
      <c r="I28" s="155">
        <v>0</v>
      </c>
      <c r="J28" s="156">
        <v>51400</v>
      </c>
      <c r="K28" s="154">
        <v>0</v>
      </c>
      <c r="L28" s="155">
        <v>0</v>
      </c>
      <c r="M28" s="156">
        <v>37600</v>
      </c>
      <c r="N28" s="154"/>
      <c r="O28" s="155"/>
      <c r="P28" s="156"/>
    </row>
    <row r="29" spans="1:16" x14ac:dyDescent="0.15">
      <c r="A29" s="153" t="s">
        <v>137</v>
      </c>
      <c r="B29" s="158">
        <v>0</v>
      </c>
      <c r="C29" s="159">
        <v>0</v>
      </c>
      <c r="D29" s="160">
        <v>0</v>
      </c>
      <c r="E29" s="158">
        <v>0</v>
      </c>
      <c r="F29" s="159">
        <v>0</v>
      </c>
      <c r="G29" s="160">
        <v>0</v>
      </c>
      <c r="H29" s="158">
        <v>0</v>
      </c>
      <c r="I29" s="159">
        <v>0</v>
      </c>
      <c r="J29" s="160">
        <v>0</v>
      </c>
      <c r="K29" s="158">
        <v>0</v>
      </c>
      <c r="L29" s="159">
        <v>0</v>
      </c>
      <c r="M29" s="160">
        <v>0</v>
      </c>
      <c r="N29" s="158"/>
      <c r="O29" s="159"/>
      <c r="P29" s="160"/>
    </row>
    <row r="30" spans="1:16" x14ac:dyDescent="0.15">
      <c r="A30" s="149" t="s">
        <v>138</v>
      </c>
      <c r="B30" s="150">
        <v>0</v>
      </c>
      <c r="C30" s="151">
        <v>0</v>
      </c>
      <c r="D30" s="152">
        <v>0</v>
      </c>
      <c r="E30" s="150">
        <v>0</v>
      </c>
      <c r="F30" s="151">
        <v>0</v>
      </c>
      <c r="G30" s="152">
        <v>0</v>
      </c>
      <c r="H30" s="150">
        <v>0</v>
      </c>
      <c r="I30" s="151">
        <v>0</v>
      </c>
      <c r="J30" s="152">
        <v>0</v>
      </c>
      <c r="K30" s="150">
        <v>0</v>
      </c>
      <c r="L30" s="151">
        <v>0</v>
      </c>
      <c r="M30" s="152">
        <v>0</v>
      </c>
      <c r="N30" s="150"/>
      <c r="O30" s="151"/>
      <c r="P30" s="152"/>
    </row>
    <row r="31" spans="1:16" x14ac:dyDescent="0.15">
      <c r="A31" s="153" t="s">
        <v>139</v>
      </c>
      <c r="B31" s="154">
        <v>0</v>
      </c>
      <c r="C31" s="155">
        <v>0</v>
      </c>
      <c r="D31" s="156">
        <v>0</v>
      </c>
      <c r="E31" s="154">
        <v>0</v>
      </c>
      <c r="F31" s="155">
        <v>0</v>
      </c>
      <c r="G31" s="156">
        <v>0</v>
      </c>
      <c r="H31" s="154">
        <v>0</v>
      </c>
      <c r="I31" s="155">
        <v>0</v>
      </c>
      <c r="J31" s="156">
        <v>0</v>
      </c>
      <c r="K31" s="154">
        <v>0</v>
      </c>
      <c r="L31" s="155">
        <v>0</v>
      </c>
      <c r="M31" s="156">
        <v>0</v>
      </c>
      <c r="N31" s="154"/>
      <c r="O31" s="155"/>
      <c r="P31" s="156"/>
    </row>
    <row r="32" spans="1:16" x14ac:dyDescent="0.15">
      <c r="A32" s="153" t="s">
        <v>140</v>
      </c>
      <c r="B32" s="154">
        <v>0</v>
      </c>
      <c r="C32" s="155">
        <v>0</v>
      </c>
      <c r="D32" s="156">
        <v>0</v>
      </c>
      <c r="E32" s="154">
        <v>0</v>
      </c>
      <c r="F32" s="155">
        <v>0</v>
      </c>
      <c r="G32" s="156">
        <v>0</v>
      </c>
      <c r="H32" s="154">
        <v>0</v>
      </c>
      <c r="I32" s="155">
        <v>0</v>
      </c>
      <c r="J32" s="156">
        <v>0</v>
      </c>
      <c r="K32" s="154">
        <v>0</v>
      </c>
      <c r="L32" s="155">
        <v>0</v>
      </c>
      <c r="M32" s="156">
        <v>0</v>
      </c>
      <c r="N32" s="154"/>
      <c r="O32" s="155"/>
      <c r="P32" s="156"/>
    </row>
    <row r="33" spans="1:16" x14ac:dyDescent="0.15">
      <c r="A33" s="153" t="s">
        <v>141</v>
      </c>
      <c r="B33" s="154">
        <v>0</v>
      </c>
      <c r="C33" s="155">
        <v>0</v>
      </c>
      <c r="D33" s="156">
        <v>0</v>
      </c>
      <c r="E33" s="154">
        <v>0</v>
      </c>
      <c r="F33" s="155">
        <v>0</v>
      </c>
      <c r="G33" s="156">
        <v>0</v>
      </c>
      <c r="H33" s="154">
        <v>0</v>
      </c>
      <c r="I33" s="155">
        <v>0</v>
      </c>
      <c r="J33" s="156">
        <v>0</v>
      </c>
      <c r="K33" s="154">
        <v>0</v>
      </c>
      <c r="L33" s="155">
        <v>0</v>
      </c>
      <c r="M33" s="156">
        <v>0</v>
      </c>
      <c r="N33" s="154"/>
      <c r="O33" s="155"/>
      <c r="P33" s="156"/>
    </row>
    <row r="34" spans="1:16" x14ac:dyDescent="0.15">
      <c r="A34" s="157" t="s">
        <v>142</v>
      </c>
      <c r="B34" s="158">
        <v>0</v>
      </c>
      <c r="C34" s="159">
        <v>0</v>
      </c>
      <c r="D34" s="160">
        <v>0</v>
      </c>
      <c r="E34" s="158">
        <v>0</v>
      </c>
      <c r="F34" s="159">
        <v>0</v>
      </c>
      <c r="G34" s="160">
        <v>0</v>
      </c>
      <c r="H34" s="158">
        <v>0</v>
      </c>
      <c r="I34" s="159">
        <v>0</v>
      </c>
      <c r="J34" s="160">
        <v>5000</v>
      </c>
      <c r="K34" s="158">
        <v>0</v>
      </c>
      <c r="L34" s="159">
        <v>0</v>
      </c>
      <c r="M34" s="160">
        <v>0</v>
      </c>
      <c r="N34" s="158"/>
      <c r="O34" s="159"/>
      <c r="P34" s="160"/>
    </row>
    <row r="35" spans="1:16" x14ac:dyDescent="0.15">
      <c r="A35" s="153" t="s">
        <v>143</v>
      </c>
      <c r="B35" s="154">
        <v>0</v>
      </c>
      <c r="C35" s="155">
        <v>0</v>
      </c>
      <c r="D35" s="156">
        <v>0</v>
      </c>
      <c r="E35" s="154">
        <v>0</v>
      </c>
      <c r="F35" s="155">
        <v>0</v>
      </c>
      <c r="G35" s="156">
        <v>0</v>
      </c>
      <c r="H35" s="154">
        <v>0</v>
      </c>
      <c r="I35" s="155">
        <v>0</v>
      </c>
      <c r="J35" s="156">
        <v>0</v>
      </c>
      <c r="K35" s="154">
        <v>0</v>
      </c>
      <c r="L35" s="155">
        <v>0</v>
      </c>
      <c r="M35" s="156">
        <v>0</v>
      </c>
      <c r="N35" s="154"/>
      <c r="O35" s="155"/>
      <c r="P35" s="156"/>
    </row>
    <row r="36" spans="1:16" x14ac:dyDescent="0.15">
      <c r="A36" s="153" t="s">
        <v>144</v>
      </c>
      <c r="B36" s="154">
        <v>0</v>
      </c>
      <c r="C36" s="155">
        <v>0</v>
      </c>
      <c r="D36" s="156">
        <v>0</v>
      </c>
      <c r="E36" s="154">
        <v>0</v>
      </c>
      <c r="F36" s="155">
        <v>0</v>
      </c>
      <c r="G36" s="156">
        <v>0</v>
      </c>
      <c r="H36" s="154">
        <v>0</v>
      </c>
      <c r="I36" s="155">
        <v>0</v>
      </c>
      <c r="J36" s="156">
        <v>0</v>
      </c>
      <c r="K36" s="154">
        <v>0</v>
      </c>
      <c r="L36" s="155">
        <v>0</v>
      </c>
      <c r="M36" s="156">
        <v>0</v>
      </c>
      <c r="N36" s="154"/>
      <c r="O36" s="155"/>
      <c r="P36" s="156"/>
    </row>
    <row r="37" spans="1:16" x14ac:dyDescent="0.15">
      <c r="A37" s="153" t="s">
        <v>145</v>
      </c>
      <c r="B37" s="154">
        <v>0</v>
      </c>
      <c r="C37" s="155">
        <v>0</v>
      </c>
      <c r="D37" s="156">
        <v>396</v>
      </c>
      <c r="E37" s="154">
        <v>0</v>
      </c>
      <c r="F37" s="155">
        <v>0</v>
      </c>
      <c r="G37" s="156">
        <v>110</v>
      </c>
      <c r="H37" s="154">
        <v>0</v>
      </c>
      <c r="I37" s="155">
        <v>0</v>
      </c>
      <c r="J37" s="156">
        <v>0</v>
      </c>
      <c r="K37" s="154">
        <v>0</v>
      </c>
      <c r="L37" s="155">
        <v>0</v>
      </c>
      <c r="M37" s="156">
        <v>0</v>
      </c>
      <c r="N37" s="154"/>
      <c r="O37" s="155"/>
      <c r="P37" s="156"/>
    </row>
    <row r="38" spans="1:16" x14ac:dyDescent="0.15">
      <c r="A38" s="153" t="s">
        <v>146</v>
      </c>
      <c r="B38" s="154">
        <v>0</v>
      </c>
      <c r="C38" s="155">
        <v>0</v>
      </c>
      <c r="D38" s="156">
        <v>81000</v>
      </c>
      <c r="E38" s="154">
        <v>0</v>
      </c>
      <c r="F38" s="155">
        <v>0</v>
      </c>
      <c r="G38" s="156">
        <v>113050</v>
      </c>
      <c r="H38" s="154">
        <v>0</v>
      </c>
      <c r="I38" s="155">
        <v>0</v>
      </c>
      <c r="J38" s="156">
        <v>90000</v>
      </c>
      <c r="K38" s="154">
        <v>0</v>
      </c>
      <c r="L38" s="155">
        <v>0</v>
      </c>
      <c r="M38" s="156">
        <v>20000</v>
      </c>
      <c r="N38" s="154"/>
      <c r="O38" s="155"/>
      <c r="P38" s="156"/>
    </row>
    <row r="39" spans="1:16" x14ac:dyDescent="0.15">
      <c r="A39" s="153" t="s">
        <v>147</v>
      </c>
      <c r="B39" s="154">
        <v>0</v>
      </c>
      <c r="C39" s="155">
        <v>0</v>
      </c>
      <c r="D39" s="156">
        <v>0</v>
      </c>
      <c r="E39" s="154">
        <v>0</v>
      </c>
      <c r="F39" s="155">
        <v>0</v>
      </c>
      <c r="G39" s="156">
        <v>0</v>
      </c>
      <c r="H39" s="154">
        <v>0</v>
      </c>
      <c r="I39" s="155">
        <v>0</v>
      </c>
      <c r="J39" s="156">
        <v>0</v>
      </c>
      <c r="K39" s="154">
        <v>0</v>
      </c>
      <c r="L39" s="155">
        <v>0</v>
      </c>
      <c r="M39" s="156">
        <v>0</v>
      </c>
      <c r="N39" s="154"/>
      <c r="O39" s="155"/>
      <c r="P39" s="156"/>
    </row>
    <row r="40" spans="1:16" x14ac:dyDescent="0.15">
      <c r="A40" s="149" t="s">
        <v>148</v>
      </c>
      <c r="B40" s="150">
        <v>0</v>
      </c>
      <c r="C40" s="151">
        <v>0</v>
      </c>
      <c r="D40" s="152">
        <v>0</v>
      </c>
      <c r="E40" s="150">
        <v>0</v>
      </c>
      <c r="F40" s="151">
        <v>0</v>
      </c>
      <c r="G40" s="152">
        <v>0</v>
      </c>
      <c r="H40" s="150">
        <v>0</v>
      </c>
      <c r="I40" s="151">
        <v>0</v>
      </c>
      <c r="J40" s="152">
        <v>150000</v>
      </c>
      <c r="K40" s="150">
        <v>0</v>
      </c>
      <c r="L40" s="151">
        <v>0</v>
      </c>
      <c r="M40" s="152">
        <v>3000</v>
      </c>
      <c r="N40" s="150"/>
      <c r="O40" s="151"/>
      <c r="P40" s="152"/>
    </row>
    <row r="41" spans="1:16" x14ac:dyDescent="0.15">
      <c r="A41" s="153" t="s">
        <v>149</v>
      </c>
      <c r="B41" s="154">
        <v>0</v>
      </c>
      <c r="C41" s="155">
        <v>0</v>
      </c>
      <c r="D41" s="156">
        <v>0</v>
      </c>
      <c r="E41" s="154">
        <v>0</v>
      </c>
      <c r="F41" s="155">
        <v>0</v>
      </c>
      <c r="G41" s="156">
        <v>0</v>
      </c>
      <c r="H41" s="154">
        <v>0</v>
      </c>
      <c r="I41" s="155">
        <v>0</v>
      </c>
      <c r="J41" s="156">
        <v>60550</v>
      </c>
      <c r="K41" s="154">
        <v>0</v>
      </c>
      <c r="L41" s="155">
        <v>0</v>
      </c>
      <c r="M41" s="156">
        <v>10000</v>
      </c>
      <c r="N41" s="154"/>
      <c r="O41" s="155"/>
      <c r="P41" s="156"/>
    </row>
    <row r="42" spans="1:16" x14ac:dyDescent="0.15">
      <c r="A42" s="153" t="s">
        <v>150</v>
      </c>
      <c r="B42" s="154">
        <v>0</v>
      </c>
      <c r="C42" s="155">
        <v>0</v>
      </c>
      <c r="D42" s="156">
        <v>0</v>
      </c>
      <c r="E42" s="154">
        <v>0</v>
      </c>
      <c r="F42" s="155">
        <v>0</v>
      </c>
      <c r="G42" s="156">
        <v>74000</v>
      </c>
      <c r="H42" s="154">
        <v>0</v>
      </c>
      <c r="I42" s="155">
        <v>0</v>
      </c>
      <c r="J42" s="156">
        <v>130000</v>
      </c>
      <c r="K42" s="154">
        <v>0</v>
      </c>
      <c r="L42" s="155">
        <v>0</v>
      </c>
      <c r="M42" s="156">
        <v>78000</v>
      </c>
      <c r="N42" s="154"/>
      <c r="O42" s="155"/>
      <c r="P42" s="156"/>
    </row>
    <row r="43" spans="1:16" x14ac:dyDescent="0.15">
      <c r="A43" s="153" t="s">
        <v>151</v>
      </c>
      <c r="B43" s="154">
        <v>0</v>
      </c>
      <c r="C43" s="155">
        <v>0</v>
      </c>
      <c r="D43" s="156">
        <v>0</v>
      </c>
      <c r="E43" s="154">
        <v>0</v>
      </c>
      <c r="F43" s="155">
        <v>0</v>
      </c>
      <c r="G43" s="156">
        <v>0</v>
      </c>
      <c r="H43" s="154">
        <v>0</v>
      </c>
      <c r="I43" s="155">
        <v>0</v>
      </c>
      <c r="J43" s="156">
        <v>0</v>
      </c>
      <c r="K43" s="154">
        <v>0</v>
      </c>
      <c r="L43" s="155">
        <v>0</v>
      </c>
      <c r="M43" s="156">
        <v>0</v>
      </c>
      <c r="N43" s="154"/>
      <c r="O43" s="155"/>
      <c r="P43" s="156"/>
    </row>
    <row r="44" spans="1:16" x14ac:dyDescent="0.15">
      <c r="A44" s="157" t="s">
        <v>152</v>
      </c>
      <c r="B44" s="158">
        <v>0</v>
      </c>
      <c r="C44" s="159">
        <v>0</v>
      </c>
      <c r="D44" s="160">
        <v>0</v>
      </c>
      <c r="E44" s="158">
        <v>0</v>
      </c>
      <c r="F44" s="159">
        <v>0</v>
      </c>
      <c r="G44" s="160">
        <v>0</v>
      </c>
      <c r="H44" s="158">
        <v>0</v>
      </c>
      <c r="I44" s="159">
        <v>0</v>
      </c>
      <c r="J44" s="160">
        <v>0</v>
      </c>
      <c r="K44" s="158">
        <v>0</v>
      </c>
      <c r="L44" s="159">
        <v>0</v>
      </c>
      <c r="M44" s="160">
        <v>0</v>
      </c>
      <c r="N44" s="158"/>
      <c r="O44" s="159"/>
      <c r="P44" s="160"/>
    </row>
    <row r="45" spans="1:16" x14ac:dyDescent="0.15">
      <c r="A45" s="153" t="s">
        <v>153</v>
      </c>
      <c r="B45" s="154">
        <v>0</v>
      </c>
      <c r="C45" s="155">
        <v>0</v>
      </c>
      <c r="D45" s="156">
        <v>24000</v>
      </c>
      <c r="E45" s="154">
        <v>0</v>
      </c>
      <c r="F45" s="155">
        <v>0</v>
      </c>
      <c r="G45" s="156">
        <v>24000</v>
      </c>
      <c r="H45" s="154">
        <v>0</v>
      </c>
      <c r="I45" s="155">
        <v>0</v>
      </c>
      <c r="J45" s="156">
        <v>0</v>
      </c>
      <c r="K45" s="154">
        <v>0</v>
      </c>
      <c r="L45" s="155">
        <v>0</v>
      </c>
      <c r="M45" s="156">
        <v>3000</v>
      </c>
      <c r="N45" s="154"/>
      <c r="O45" s="155"/>
      <c r="P45" s="156"/>
    </row>
    <row r="46" spans="1:16" x14ac:dyDescent="0.15">
      <c r="A46" s="153" t="s">
        <v>154</v>
      </c>
      <c r="B46" s="154">
        <v>0</v>
      </c>
      <c r="C46" s="155">
        <v>0</v>
      </c>
      <c r="D46" s="156">
        <v>0</v>
      </c>
      <c r="E46" s="154">
        <v>0</v>
      </c>
      <c r="F46" s="155">
        <v>0</v>
      </c>
      <c r="G46" s="156">
        <v>0</v>
      </c>
      <c r="H46" s="154">
        <v>0</v>
      </c>
      <c r="I46" s="155">
        <v>0</v>
      </c>
      <c r="J46" s="156">
        <v>0</v>
      </c>
      <c r="K46" s="154">
        <v>0</v>
      </c>
      <c r="L46" s="155">
        <v>0</v>
      </c>
      <c r="M46" s="156">
        <v>0</v>
      </c>
      <c r="N46" s="154"/>
      <c r="O46" s="155"/>
      <c r="P46" s="156"/>
    </row>
    <row r="47" spans="1:16" x14ac:dyDescent="0.15">
      <c r="A47" s="153" t="s">
        <v>155</v>
      </c>
      <c r="B47" s="154">
        <v>0</v>
      </c>
      <c r="C47" s="155">
        <v>0</v>
      </c>
      <c r="D47" s="156">
        <v>0</v>
      </c>
      <c r="E47" s="154">
        <v>0</v>
      </c>
      <c r="F47" s="155">
        <v>0</v>
      </c>
      <c r="G47" s="156">
        <v>0</v>
      </c>
      <c r="H47" s="154">
        <v>0</v>
      </c>
      <c r="I47" s="155">
        <v>0</v>
      </c>
      <c r="J47" s="156">
        <v>0</v>
      </c>
      <c r="K47" s="154">
        <v>0</v>
      </c>
      <c r="L47" s="155">
        <v>0</v>
      </c>
      <c r="M47" s="156">
        <v>0</v>
      </c>
      <c r="N47" s="154"/>
      <c r="O47" s="155"/>
      <c r="P47" s="156"/>
    </row>
    <row r="48" spans="1:16" x14ac:dyDescent="0.15">
      <c r="A48" s="153" t="s">
        <v>156</v>
      </c>
      <c r="B48" s="154">
        <v>0</v>
      </c>
      <c r="C48" s="155">
        <v>0</v>
      </c>
      <c r="D48" s="156">
        <v>0</v>
      </c>
      <c r="E48" s="154">
        <v>0</v>
      </c>
      <c r="F48" s="155">
        <v>0</v>
      </c>
      <c r="G48" s="156">
        <v>0</v>
      </c>
      <c r="H48" s="154">
        <v>0</v>
      </c>
      <c r="I48" s="155">
        <v>0</v>
      </c>
      <c r="J48" s="156">
        <v>0</v>
      </c>
      <c r="K48" s="154">
        <v>0</v>
      </c>
      <c r="L48" s="155">
        <v>0</v>
      </c>
      <c r="M48" s="156">
        <v>0</v>
      </c>
      <c r="N48" s="154"/>
      <c r="O48" s="155"/>
      <c r="P48" s="156"/>
    </row>
    <row r="49" spans="1:16" x14ac:dyDescent="0.15">
      <c r="A49" s="153" t="s">
        <v>157</v>
      </c>
      <c r="B49" s="154">
        <v>0</v>
      </c>
      <c r="C49" s="155">
        <v>0</v>
      </c>
      <c r="D49" s="156">
        <v>0</v>
      </c>
      <c r="E49" s="154">
        <v>0</v>
      </c>
      <c r="F49" s="155">
        <v>0</v>
      </c>
      <c r="G49" s="156">
        <v>0</v>
      </c>
      <c r="H49" s="154">
        <v>0</v>
      </c>
      <c r="I49" s="155">
        <v>0</v>
      </c>
      <c r="J49" s="156">
        <v>0</v>
      </c>
      <c r="K49" s="154">
        <v>0</v>
      </c>
      <c r="L49" s="155">
        <v>0</v>
      </c>
      <c r="M49" s="156">
        <v>0</v>
      </c>
      <c r="N49" s="154"/>
      <c r="O49" s="155"/>
      <c r="P49" s="156"/>
    </row>
    <row r="50" spans="1:16" x14ac:dyDescent="0.15">
      <c r="A50" s="153" t="s">
        <v>158</v>
      </c>
      <c r="B50" s="154">
        <v>0</v>
      </c>
      <c r="C50" s="155">
        <v>0</v>
      </c>
      <c r="D50" s="156">
        <v>0</v>
      </c>
      <c r="E50" s="154">
        <v>0</v>
      </c>
      <c r="F50" s="155">
        <v>0</v>
      </c>
      <c r="G50" s="156">
        <v>0</v>
      </c>
      <c r="H50" s="154">
        <v>0</v>
      </c>
      <c r="I50" s="155">
        <v>0</v>
      </c>
      <c r="J50" s="156">
        <v>0</v>
      </c>
      <c r="K50" s="154">
        <v>0</v>
      </c>
      <c r="L50" s="155">
        <v>0</v>
      </c>
      <c r="M50" s="156">
        <v>0</v>
      </c>
      <c r="N50" s="154"/>
      <c r="O50" s="155"/>
      <c r="P50" s="156"/>
    </row>
    <row r="51" spans="1:16" x14ac:dyDescent="0.15">
      <c r="A51" s="153" t="s">
        <v>159</v>
      </c>
      <c r="B51" s="154">
        <v>0</v>
      </c>
      <c r="C51" s="155">
        <v>0</v>
      </c>
      <c r="D51" s="156">
        <v>0</v>
      </c>
      <c r="E51" s="154">
        <v>0</v>
      </c>
      <c r="F51" s="155">
        <v>0</v>
      </c>
      <c r="G51" s="156">
        <v>4000</v>
      </c>
      <c r="H51" s="154">
        <v>0</v>
      </c>
      <c r="I51" s="155">
        <v>0</v>
      </c>
      <c r="J51" s="156">
        <v>2000</v>
      </c>
      <c r="K51" s="154">
        <v>0</v>
      </c>
      <c r="L51" s="155">
        <v>0</v>
      </c>
      <c r="M51" s="156">
        <v>8000</v>
      </c>
      <c r="N51" s="154"/>
      <c r="O51" s="155"/>
      <c r="P51" s="156"/>
    </row>
    <row r="52" spans="1:16" x14ac:dyDescent="0.15">
      <c r="A52" s="203" t="s">
        <v>189</v>
      </c>
      <c r="B52" s="162">
        <f>SUM(B5:B51)</f>
        <v>0</v>
      </c>
      <c r="C52" s="163">
        <f t="shared" ref="C52:D52" si="0">SUM(C5:C51)</f>
        <v>0</v>
      </c>
      <c r="D52" s="164">
        <f t="shared" si="0"/>
        <v>887833</v>
      </c>
      <c r="E52" s="162">
        <f>SUM(E5:E51)</f>
        <v>0</v>
      </c>
      <c r="F52" s="163">
        <f t="shared" ref="F52:G52" si="1">SUM(F5:F51)</f>
        <v>0</v>
      </c>
      <c r="G52" s="164">
        <f t="shared" si="1"/>
        <v>589060</v>
      </c>
      <c r="H52" s="162">
        <f>SUM(H5:H51)</f>
        <v>0</v>
      </c>
      <c r="I52" s="163">
        <f t="shared" ref="I52:J52" si="2">SUM(I5:I51)</f>
        <v>0</v>
      </c>
      <c r="J52" s="164">
        <f t="shared" si="2"/>
        <v>794647</v>
      </c>
      <c r="K52" s="162">
        <f>SUM(K5:K51)</f>
        <v>0</v>
      </c>
      <c r="L52" s="163">
        <f t="shared" ref="L52:M52" si="3">SUM(L5:L51)</f>
        <v>0</v>
      </c>
      <c r="M52" s="164">
        <f t="shared" si="3"/>
        <v>531700</v>
      </c>
      <c r="N52" s="162">
        <f>SUM(N5:N51)</f>
        <v>0</v>
      </c>
      <c r="O52" s="163">
        <f t="shared" ref="O52:P52" si="4">SUM(O5:O51)</f>
        <v>0</v>
      </c>
      <c r="P52" s="164">
        <f t="shared" si="4"/>
        <v>0</v>
      </c>
    </row>
  </sheetData>
  <mergeCells count="6">
    <mergeCell ref="A3:A4"/>
    <mergeCell ref="B3:D3"/>
    <mergeCell ref="E3:G3"/>
    <mergeCell ref="N3:P3"/>
    <mergeCell ref="H3:J3"/>
    <mergeCell ref="K3:M3"/>
  </mergeCells>
  <phoneticPr fontId="1"/>
  <pageMargins left="0.70866141732283472" right="0.70866141732283472" top="0.74803149606299213" bottom="0.74803149606299213" header="0.31496062992125984" footer="0.31496062992125984"/>
  <pageSetup paperSize="9" scale="5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22D34-35C5-43C9-9D30-BC4D13496B58}">
  <sheetPr>
    <pageSetUpPr fitToPage="1"/>
  </sheetPr>
  <dimension ref="A1:P52"/>
  <sheetViews>
    <sheetView view="pageBreakPreview" zoomScale="90" zoomScaleNormal="80" zoomScaleSheetLayoutView="90" workbookViewId="0">
      <pane xSplit="1" ySplit="4" topLeftCell="D5" activePane="bottomRight" state="frozen"/>
      <selection pane="topRight" activeCell="B1" sqref="B1"/>
      <selection pane="bottomLeft" activeCell="A6" sqref="A6"/>
      <selection pane="bottomRight" activeCell="N4" sqref="N4"/>
    </sheetView>
  </sheetViews>
  <sheetFormatPr defaultRowHeight="12" x14ac:dyDescent="0.15"/>
  <cols>
    <col min="1" max="1" width="15.625" style="144" customWidth="1"/>
    <col min="2" max="16" width="12.625" style="144" customWidth="1"/>
    <col min="17" max="16384" width="9" style="144"/>
  </cols>
  <sheetData>
    <row r="1" spans="1:16" ht="18.75" customHeight="1" x14ac:dyDescent="0.15">
      <c r="A1" s="202" t="s">
        <v>175</v>
      </c>
    </row>
    <row r="2" spans="1:16" x14ac:dyDescent="0.15">
      <c r="D2" s="145"/>
      <c r="G2" s="145"/>
      <c r="J2" s="145"/>
      <c r="M2" s="145"/>
      <c r="P2" s="145" t="s">
        <v>107</v>
      </c>
    </row>
    <row r="3" spans="1:16" x14ac:dyDescent="0.15">
      <c r="A3" s="245" t="s">
        <v>108</v>
      </c>
      <c r="B3" s="246" t="s">
        <v>163</v>
      </c>
      <c r="C3" s="247"/>
      <c r="D3" s="248"/>
      <c r="E3" s="246" t="s">
        <v>164</v>
      </c>
      <c r="F3" s="247"/>
      <c r="G3" s="248"/>
      <c r="H3" s="246" t="s">
        <v>185</v>
      </c>
      <c r="I3" s="247"/>
      <c r="J3" s="248"/>
      <c r="K3" s="246" t="s">
        <v>198</v>
      </c>
      <c r="L3" s="247"/>
      <c r="M3" s="248"/>
      <c r="N3" s="246" t="s">
        <v>203</v>
      </c>
      <c r="O3" s="247"/>
      <c r="P3" s="248"/>
    </row>
    <row r="4" spans="1:16" ht="24" x14ac:dyDescent="0.15">
      <c r="A4" s="245"/>
      <c r="B4" s="146" t="s">
        <v>111</v>
      </c>
      <c r="C4" s="147" t="s">
        <v>112</v>
      </c>
      <c r="D4" s="148" t="s">
        <v>113</v>
      </c>
      <c r="E4" s="146" t="s">
        <v>111</v>
      </c>
      <c r="F4" s="147" t="s">
        <v>112</v>
      </c>
      <c r="G4" s="148" t="s">
        <v>113</v>
      </c>
      <c r="H4" s="146" t="s">
        <v>111</v>
      </c>
      <c r="I4" s="147" t="s">
        <v>112</v>
      </c>
      <c r="J4" s="148" t="s">
        <v>113</v>
      </c>
      <c r="K4" s="146" t="s">
        <v>111</v>
      </c>
      <c r="L4" s="147" t="s">
        <v>112</v>
      </c>
      <c r="M4" s="148" t="s">
        <v>113</v>
      </c>
      <c r="N4" s="146" t="s">
        <v>111</v>
      </c>
      <c r="O4" s="147" t="s">
        <v>112</v>
      </c>
      <c r="P4" s="148" t="s">
        <v>113</v>
      </c>
    </row>
    <row r="5" spans="1:16" x14ac:dyDescent="0.15">
      <c r="A5" s="149" t="s">
        <v>6</v>
      </c>
      <c r="B5" s="150">
        <v>0</v>
      </c>
      <c r="C5" s="151">
        <v>0</v>
      </c>
      <c r="D5" s="152">
        <v>0</v>
      </c>
      <c r="E5" s="150">
        <v>0</v>
      </c>
      <c r="F5" s="151">
        <v>0</v>
      </c>
      <c r="G5" s="152">
        <v>0</v>
      </c>
      <c r="H5" s="150">
        <v>0</v>
      </c>
      <c r="I5" s="151">
        <v>0</v>
      </c>
      <c r="J5" s="152">
        <v>12000</v>
      </c>
      <c r="K5" s="150">
        <v>0</v>
      </c>
      <c r="L5" s="151">
        <v>0</v>
      </c>
      <c r="M5" s="152">
        <v>12000</v>
      </c>
      <c r="N5" s="150"/>
      <c r="O5" s="151"/>
      <c r="P5" s="152"/>
    </row>
    <row r="6" spans="1:16" x14ac:dyDescent="0.15">
      <c r="A6" s="153" t="s">
        <v>114</v>
      </c>
      <c r="B6" s="154">
        <v>0</v>
      </c>
      <c r="C6" s="155">
        <v>0</v>
      </c>
      <c r="D6" s="156">
        <v>7796</v>
      </c>
      <c r="E6" s="154">
        <v>0</v>
      </c>
      <c r="F6" s="155">
        <v>0</v>
      </c>
      <c r="G6" s="156">
        <v>309000</v>
      </c>
      <c r="H6" s="154">
        <v>0</v>
      </c>
      <c r="I6" s="155">
        <v>0</v>
      </c>
      <c r="J6" s="156">
        <v>336000</v>
      </c>
      <c r="K6" s="154">
        <v>0</v>
      </c>
      <c r="L6" s="155">
        <v>0</v>
      </c>
      <c r="M6" s="156">
        <v>267000</v>
      </c>
      <c r="N6" s="154"/>
      <c r="O6" s="155"/>
      <c r="P6" s="156"/>
    </row>
    <row r="7" spans="1:16" x14ac:dyDescent="0.15">
      <c r="A7" s="153" t="s">
        <v>115</v>
      </c>
      <c r="B7" s="154">
        <v>0</v>
      </c>
      <c r="C7" s="155">
        <v>0</v>
      </c>
      <c r="D7" s="156">
        <v>270000</v>
      </c>
      <c r="E7" s="154">
        <v>0</v>
      </c>
      <c r="F7" s="155">
        <v>0</v>
      </c>
      <c r="G7" s="156">
        <v>909375</v>
      </c>
      <c r="H7" s="154">
        <v>0</v>
      </c>
      <c r="I7" s="155">
        <v>0</v>
      </c>
      <c r="J7" s="156">
        <v>1720200</v>
      </c>
      <c r="K7" s="154">
        <v>0</v>
      </c>
      <c r="L7" s="155">
        <v>0</v>
      </c>
      <c r="M7" s="156">
        <v>1224000</v>
      </c>
      <c r="N7" s="154"/>
      <c r="O7" s="155"/>
      <c r="P7" s="156"/>
    </row>
    <row r="8" spans="1:16" x14ac:dyDescent="0.15">
      <c r="A8" s="153" t="s">
        <v>116</v>
      </c>
      <c r="B8" s="154">
        <v>0</v>
      </c>
      <c r="C8" s="155">
        <v>0</v>
      </c>
      <c r="D8" s="156">
        <v>759000</v>
      </c>
      <c r="E8" s="154">
        <v>0</v>
      </c>
      <c r="F8" s="155">
        <v>0</v>
      </c>
      <c r="G8" s="156">
        <v>390000</v>
      </c>
      <c r="H8" s="154">
        <v>0</v>
      </c>
      <c r="I8" s="155">
        <v>0</v>
      </c>
      <c r="J8" s="156">
        <v>339900</v>
      </c>
      <c r="K8" s="154">
        <v>0</v>
      </c>
      <c r="L8" s="155">
        <v>0</v>
      </c>
      <c r="M8" s="156">
        <v>130000</v>
      </c>
      <c r="N8" s="154"/>
      <c r="O8" s="155"/>
      <c r="P8" s="156"/>
    </row>
    <row r="9" spans="1:16" x14ac:dyDescent="0.15">
      <c r="A9" s="153" t="s">
        <v>117</v>
      </c>
      <c r="B9" s="154">
        <v>0</v>
      </c>
      <c r="C9" s="155">
        <v>0</v>
      </c>
      <c r="D9" s="156">
        <v>138000</v>
      </c>
      <c r="E9" s="154">
        <v>0</v>
      </c>
      <c r="F9" s="155">
        <v>0</v>
      </c>
      <c r="G9" s="156">
        <v>112704</v>
      </c>
      <c r="H9" s="154">
        <v>0</v>
      </c>
      <c r="I9" s="155">
        <v>0</v>
      </c>
      <c r="J9" s="156">
        <v>183000</v>
      </c>
      <c r="K9" s="154">
        <v>0</v>
      </c>
      <c r="L9" s="155">
        <v>0</v>
      </c>
      <c r="M9" s="156">
        <v>180000</v>
      </c>
      <c r="N9" s="154"/>
      <c r="O9" s="155"/>
      <c r="P9" s="156"/>
    </row>
    <row r="10" spans="1:16" x14ac:dyDescent="0.15">
      <c r="A10" s="149" t="s">
        <v>118</v>
      </c>
      <c r="B10" s="150">
        <v>0</v>
      </c>
      <c r="C10" s="151">
        <v>0</v>
      </c>
      <c r="D10" s="152">
        <v>58000</v>
      </c>
      <c r="E10" s="150">
        <v>0</v>
      </c>
      <c r="F10" s="151">
        <v>0</v>
      </c>
      <c r="G10" s="152">
        <v>129000</v>
      </c>
      <c r="H10" s="150">
        <v>0</v>
      </c>
      <c r="I10" s="151">
        <v>0</v>
      </c>
      <c r="J10" s="152">
        <v>129000</v>
      </c>
      <c r="K10" s="150">
        <v>0</v>
      </c>
      <c r="L10" s="151">
        <v>0</v>
      </c>
      <c r="M10" s="152">
        <v>129000</v>
      </c>
      <c r="N10" s="150"/>
      <c r="O10" s="151"/>
      <c r="P10" s="152"/>
    </row>
    <row r="11" spans="1:16" x14ac:dyDescent="0.15">
      <c r="A11" s="153" t="s">
        <v>119</v>
      </c>
      <c r="B11" s="154">
        <v>0</v>
      </c>
      <c r="C11" s="155">
        <v>0</v>
      </c>
      <c r="D11" s="156">
        <v>72000</v>
      </c>
      <c r="E11" s="154">
        <v>0</v>
      </c>
      <c r="F11" s="155">
        <v>0</v>
      </c>
      <c r="G11" s="156">
        <v>12000</v>
      </c>
      <c r="H11" s="154">
        <v>0</v>
      </c>
      <c r="I11" s="155">
        <v>0</v>
      </c>
      <c r="J11" s="156">
        <v>30000</v>
      </c>
      <c r="K11" s="154">
        <v>0</v>
      </c>
      <c r="L11" s="155">
        <v>0</v>
      </c>
      <c r="M11" s="156">
        <v>31200</v>
      </c>
      <c r="N11" s="154"/>
      <c r="O11" s="155"/>
      <c r="P11" s="156"/>
    </row>
    <row r="12" spans="1:16" x14ac:dyDescent="0.15">
      <c r="A12" s="153" t="s">
        <v>120</v>
      </c>
      <c r="B12" s="154">
        <v>0</v>
      </c>
      <c r="C12" s="155">
        <v>0</v>
      </c>
      <c r="D12" s="156">
        <v>78000</v>
      </c>
      <c r="E12" s="154">
        <v>0</v>
      </c>
      <c r="F12" s="155">
        <v>0</v>
      </c>
      <c r="G12" s="156">
        <v>38766</v>
      </c>
      <c r="H12" s="154">
        <v>0</v>
      </c>
      <c r="I12" s="155">
        <v>0</v>
      </c>
      <c r="J12" s="156">
        <v>60000</v>
      </c>
      <c r="K12" s="154">
        <v>0</v>
      </c>
      <c r="L12" s="155">
        <v>0</v>
      </c>
      <c r="M12" s="156">
        <v>90000</v>
      </c>
      <c r="N12" s="154"/>
      <c r="O12" s="155"/>
      <c r="P12" s="156"/>
    </row>
    <row r="13" spans="1:16" x14ac:dyDescent="0.15">
      <c r="A13" s="153" t="s">
        <v>121</v>
      </c>
      <c r="B13" s="154">
        <v>0</v>
      </c>
      <c r="C13" s="155">
        <v>0</v>
      </c>
      <c r="D13" s="156">
        <v>225000</v>
      </c>
      <c r="E13" s="154">
        <v>0</v>
      </c>
      <c r="F13" s="155">
        <v>0</v>
      </c>
      <c r="G13" s="156">
        <v>3423</v>
      </c>
      <c r="H13" s="154">
        <v>0</v>
      </c>
      <c r="I13" s="155">
        <v>0</v>
      </c>
      <c r="J13" s="156">
        <v>225000</v>
      </c>
      <c r="K13" s="154">
        <v>0</v>
      </c>
      <c r="L13" s="155">
        <v>0</v>
      </c>
      <c r="M13" s="156">
        <v>600000</v>
      </c>
      <c r="N13" s="154"/>
      <c r="O13" s="155"/>
      <c r="P13" s="156"/>
    </row>
    <row r="14" spans="1:16" x14ac:dyDescent="0.15">
      <c r="A14" s="157" t="s">
        <v>122</v>
      </c>
      <c r="B14" s="158">
        <v>0</v>
      </c>
      <c r="C14" s="159">
        <v>0</v>
      </c>
      <c r="D14" s="160">
        <v>160200</v>
      </c>
      <c r="E14" s="158">
        <v>0</v>
      </c>
      <c r="F14" s="159">
        <v>0</v>
      </c>
      <c r="G14" s="160">
        <v>198000</v>
      </c>
      <c r="H14" s="158">
        <v>0</v>
      </c>
      <c r="I14" s="159">
        <v>0</v>
      </c>
      <c r="J14" s="160">
        <v>240000</v>
      </c>
      <c r="K14" s="158">
        <v>0</v>
      </c>
      <c r="L14" s="159">
        <v>0</v>
      </c>
      <c r="M14" s="160">
        <v>337950</v>
      </c>
      <c r="N14" s="158"/>
      <c r="O14" s="159"/>
      <c r="P14" s="160"/>
    </row>
    <row r="15" spans="1:16" x14ac:dyDescent="0.15">
      <c r="A15" s="153" t="s">
        <v>123</v>
      </c>
      <c r="B15" s="154">
        <v>0</v>
      </c>
      <c r="C15" s="155">
        <v>0</v>
      </c>
      <c r="D15" s="156">
        <v>159000</v>
      </c>
      <c r="E15" s="154">
        <v>0</v>
      </c>
      <c r="F15" s="155">
        <v>0</v>
      </c>
      <c r="G15" s="156">
        <v>28150</v>
      </c>
      <c r="H15" s="154">
        <v>0</v>
      </c>
      <c r="I15" s="155">
        <v>0</v>
      </c>
      <c r="J15" s="156">
        <v>120000</v>
      </c>
      <c r="K15" s="154">
        <v>0</v>
      </c>
      <c r="L15" s="155">
        <v>0</v>
      </c>
      <c r="M15" s="156">
        <v>120000</v>
      </c>
      <c r="N15" s="154"/>
      <c r="O15" s="155"/>
      <c r="P15" s="156"/>
    </row>
    <row r="16" spans="1:16" x14ac:dyDescent="0.15">
      <c r="A16" s="153" t="s">
        <v>124</v>
      </c>
      <c r="B16" s="154">
        <v>0</v>
      </c>
      <c r="C16" s="155">
        <v>0</v>
      </c>
      <c r="D16" s="156">
        <v>990000</v>
      </c>
      <c r="E16" s="154">
        <v>0</v>
      </c>
      <c r="F16" s="155">
        <v>0</v>
      </c>
      <c r="G16" s="156">
        <v>1320000</v>
      </c>
      <c r="H16" s="154">
        <v>0</v>
      </c>
      <c r="I16" s="155">
        <v>0</v>
      </c>
      <c r="J16" s="156">
        <v>2692800</v>
      </c>
      <c r="K16" s="154">
        <v>0</v>
      </c>
      <c r="L16" s="155">
        <v>0</v>
      </c>
      <c r="M16" s="156">
        <v>1539000</v>
      </c>
      <c r="N16" s="154"/>
      <c r="O16" s="155"/>
      <c r="P16" s="156"/>
    </row>
    <row r="17" spans="1:16" x14ac:dyDescent="0.15">
      <c r="A17" s="153" t="s">
        <v>125</v>
      </c>
      <c r="B17" s="154">
        <v>0</v>
      </c>
      <c r="C17" s="155">
        <v>0</v>
      </c>
      <c r="D17" s="156">
        <v>150000</v>
      </c>
      <c r="E17" s="154">
        <v>0</v>
      </c>
      <c r="F17" s="155">
        <v>0</v>
      </c>
      <c r="G17" s="156">
        <v>150000</v>
      </c>
      <c r="H17" s="154">
        <v>0</v>
      </c>
      <c r="I17" s="155">
        <v>0</v>
      </c>
      <c r="J17" s="156">
        <v>120000</v>
      </c>
      <c r="K17" s="154">
        <v>0</v>
      </c>
      <c r="L17" s="155">
        <v>0</v>
      </c>
      <c r="M17" s="156">
        <v>120000</v>
      </c>
      <c r="N17" s="154"/>
      <c r="O17" s="155"/>
      <c r="P17" s="156"/>
    </row>
    <row r="18" spans="1:16" x14ac:dyDescent="0.15">
      <c r="A18" s="153" t="s">
        <v>126</v>
      </c>
      <c r="B18" s="154">
        <v>0</v>
      </c>
      <c r="C18" s="155">
        <v>0</v>
      </c>
      <c r="D18" s="156">
        <v>387000</v>
      </c>
      <c r="E18" s="154">
        <v>0</v>
      </c>
      <c r="F18" s="155">
        <v>0</v>
      </c>
      <c r="G18" s="156">
        <v>1650000</v>
      </c>
      <c r="H18" s="154">
        <v>0</v>
      </c>
      <c r="I18" s="155">
        <v>0</v>
      </c>
      <c r="J18" s="156">
        <v>1197000</v>
      </c>
      <c r="K18" s="154">
        <v>0</v>
      </c>
      <c r="L18" s="155">
        <v>0</v>
      </c>
      <c r="M18" s="156">
        <v>2896149</v>
      </c>
      <c r="N18" s="154"/>
      <c r="O18" s="155"/>
      <c r="P18" s="156"/>
    </row>
    <row r="19" spans="1:16" x14ac:dyDescent="0.15">
      <c r="A19" s="153" t="s">
        <v>127</v>
      </c>
      <c r="B19" s="154">
        <v>0</v>
      </c>
      <c r="C19" s="155">
        <v>0</v>
      </c>
      <c r="D19" s="156">
        <v>90000</v>
      </c>
      <c r="E19" s="154">
        <v>0</v>
      </c>
      <c r="F19" s="155">
        <v>0</v>
      </c>
      <c r="G19" s="156">
        <v>90000</v>
      </c>
      <c r="H19" s="154">
        <v>0</v>
      </c>
      <c r="I19" s="155">
        <v>0</v>
      </c>
      <c r="J19" s="156">
        <v>90000</v>
      </c>
      <c r="K19" s="154">
        <v>0</v>
      </c>
      <c r="L19" s="155">
        <v>0</v>
      </c>
      <c r="M19" s="156">
        <v>60000</v>
      </c>
      <c r="N19" s="154"/>
      <c r="O19" s="155"/>
      <c r="P19" s="156"/>
    </row>
    <row r="20" spans="1:16" x14ac:dyDescent="0.15">
      <c r="A20" s="149" t="s">
        <v>128</v>
      </c>
      <c r="B20" s="150">
        <v>0</v>
      </c>
      <c r="C20" s="151">
        <v>0</v>
      </c>
      <c r="D20" s="152">
        <v>24000</v>
      </c>
      <c r="E20" s="150">
        <v>0</v>
      </c>
      <c r="F20" s="151">
        <v>0</v>
      </c>
      <c r="G20" s="152">
        <v>12500</v>
      </c>
      <c r="H20" s="150">
        <v>0</v>
      </c>
      <c r="I20" s="151">
        <v>0</v>
      </c>
      <c r="J20" s="152">
        <v>94000</v>
      </c>
      <c r="K20" s="150">
        <v>0</v>
      </c>
      <c r="L20" s="151">
        <v>0</v>
      </c>
      <c r="M20" s="152">
        <v>19000</v>
      </c>
      <c r="N20" s="150"/>
      <c r="O20" s="151"/>
      <c r="P20" s="152"/>
    </row>
    <row r="21" spans="1:16" x14ac:dyDescent="0.15">
      <c r="A21" s="153" t="s">
        <v>129</v>
      </c>
      <c r="B21" s="154">
        <v>0</v>
      </c>
      <c r="C21" s="155">
        <v>0</v>
      </c>
      <c r="D21" s="156">
        <v>47850</v>
      </c>
      <c r="E21" s="154">
        <v>0</v>
      </c>
      <c r="F21" s="155">
        <v>0</v>
      </c>
      <c r="G21" s="156">
        <v>18000</v>
      </c>
      <c r="H21" s="154">
        <v>0</v>
      </c>
      <c r="I21" s="155">
        <v>0</v>
      </c>
      <c r="J21" s="156">
        <v>102000</v>
      </c>
      <c r="K21" s="154">
        <v>0</v>
      </c>
      <c r="L21" s="155">
        <v>0</v>
      </c>
      <c r="M21" s="156">
        <v>27300</v>
      </c>
      <c r="N21" s="154"/>
      <c r="O21" s="155"/>
      <c r="P21" s="156"/>
    </row>
    <row r="22" spans="1:16" x14ac:dyDescent="0.15">
      <c r="A22" s="153" t="s">
        <v>130</v>
      </c>
      <c r="B22" s="154">
        <v>0</v>
      </c>
      <c r="C22" s="155">
        <v>0</v>
      </c>
      <c r="D22" s="156">
        <v>42000</v>
      </c>
      <c r="E22" s="154">
        <v>0</v>
      </c>
      <c r="F22" s="155">
        <v>0</v>
      </c>
      <c r="G22" s="156">
        <v>60000</v>
      </c>
      <c r="H22" s="154">
        <v>0</v>
      </c>
      <c r="I22" s="155">
        <v>0</v>
      </c>
      <c r="J22" s="156">
        <v>111000</v>
      </c>
      <c r="K22" s="154">
        <v>0</v>
      </c>
      <c r="L22" s="155">
        <v>0</v>
      </c>
      <c r="M22" s="156">
        <v>66000</v>
      </c>
      <c r="N22" s="154"/>
      <c r="O22" s="155"/>
      <c r="P22" s="156"/>
    </row>
    <row r="23" spans="1:16" x14ac:dyDescent="0.15">
      <c r="A23" s="153" t="s">
        <v>131</v>
      </c>
      <c r="B23" s="154">
        <v>0</v>
      </c>
      <c r="C23" s="155">
        <v>0</v>
      </c>
      <c r="D23" s="156">
        <v>199103</v>
      </c>
      <c r="E23" s="154">
        <v>0</v>
      </c>
      <c r="F23" s="155">
        <v>0</v>
      </c>
      <c r="G23" s="156">
        <v>246415</v>
      </c>
      <c r="H23" s="154">
        <v>0</v>
      </c>
      <c r="I23" s="155">
        <v>0</v>
      </c>
      <c r="J23" s="156">
        <v>342547</v>
      </c>
      <c r="K23" s="154">
        <v>0</v>
      </c>
      <c r="L23" s="155">
        <v>0</v>
      </c>
      <c r="M23" s="156">
        <v>489000</v>
      </c>
      <c r="N23" s="154"/>
      <c r="O23" s="155"/>
      <c r="P23" s="156"/>
    </row>
    <row r="24" spans="1:16" x14ac:dyDescent="0.15">
      <c r="A24" s="157" t="s">
        <v>132</v>
      </c>
      <c r="B24" s="158">
        <v>0</v>
      </c>
      <c r="C24" s="159">
        <v>0</v>
      </c>
      <c r="D24" s="160">
        <v>157935</v>
      </c>
      <c r="E24" s="158">
        <v>0</v>
      </c>
      <c r="F24" s="159">
        <v>0</v>
      </c>
      <c r="G24" s="160">
        <v>153417</v>
      </c>
      <c r="H24" s="158">
        <v>0</v>
      </c>
      <c r="I24" s="159">
        <v>0</v>
      </c>
      <c r="J24" s="160">
        <v>145609</v>
      </c>
      <c r="K24" s="158">
        <v>0</v>
      </c>
      <c r="L24" s="159">
        <v>0</v>
      </c>
      <c r="M24" s="160">
        <v>128665</v>
      </c>
      <c r="N24" s="158"/>
      <c r="O24" s="159"/>
      <c r="P24" s="160"/>
    </row>
    <row r="25" spans="1:16" x14ac:dyDescent="0.15">
      <c r="A25" s="153" t="s">
        <v>133</v>
      </c>
      <c r="B25" s="154">
        <v>0</v>
      </c>
      <c r="C25" s="155">
        <v>0</v>
      </c>
      <c r="D25" s="156">
        <v>285000</v>
      </c>
      <c r="E25" s="154">
        <v>0</v>
      </c>
      <c r="F25" s="155">
        <v>0</v>
      </c>
      <c r="G25" s="156">
        <v>480000</v>
      </c>
      <c r="H25" s="154">
        <v>0</v>
      </c>
      <c r="I25" s="155">
        <v>0</v>
      </c>
      <c r="J25" s="156">
        <v>498000</v>
      </c>
      <c r="K25" s="154">
        <v>0</v>
      </c>
      <c r="L25" s="155">
        <v>0</v>
      </c>
      <c r="M25" s="156">
        <v>421995</v>
      </c>
      <c r="N25" s="154"/>
      <c r="O25" s="155"/>
      <c r="P25" s="156"/>
    </row>
    <row r="26" spans="1:16" x14ac:dyDescent="0.15">
      <c r="A26" s="153" t="s">
        <v>134</v>
      </c>
      <c r="B26" s="154">
        <v>0</v>
      </c>
      <c r="C26" s="155">
        <v>0</v>
      </c>
      <c r="D26" s="156">
        <v>261000</v>
      </c>
      <c r="E26" s="154">
        <v>0</v>
      </c>
      <c r="F26" s="155">
        <v>0</v>
      </c>
      <c r="G26" s="156">
        <v>690000</v>
      </c>
      <c r="H26" s="154">
        <v>0</v>
      </c>
      <c r="I26" s="155">
        <v>0</v>
      </c>
      <c r="J26" s="156">
        <v>660000</v>
      </c>
      <c r="K26" s="154">
        <v>0</v>
      </c>
      <c r="L26" s="155">
        <v>0</v>
      </c>
      <c r="M26" s="156">
        <v>813000</v>
      </c>
      <c r="N26" s="154"/>
      <c r="O26" s="155"/>
      <c r="P26" s="156"/>
    </row>
    <row r="27" spans="1:16" x14ac:dyDescent="0.15">
      <c r="A27" s="153" t="s">
        <v>135</v>
      </c>
      <c r="B27" s="154">
        <v>0</v>
      </c>
      <c r="C27" s="155">
        <v>0</v>
      </c>
      <c r="D27" s="156">
        <v>630000</v>
      </c>
      <c r="E27" s="154">
        <v>0</v>
      </c>
      <c r="F27" s="155">
        <v>0</v>
      </c>
      <c r="G27" s="156">
        <v>600000</v>
      </c>
      <c r="H27" s="154">
        <v>0</v>
      </c>
      <c r="I27" s="155">
        <v>0</v>
      </c>
      <c r="J27" s="156">
        <v>600000</v>
      </c>
      <c r="K27" s="154">
        <v>0</v>
      </c>
      <c r="L27" s="155">
        <v>0</v>
      </c>
      <c r="M27" s="156">
        <v>930000</v>
      </c>
      <c r="N27" s="154"/>
      <c r="O27" s="155"/>
      <c r="P27" s="156"/>
    </row>
    <row r="28" spans="1:16" x14ac:dyDescent="0.15">
      <c r="A28" s="153" t="s">
        <v>136</v>
      </c>
      <c r="B28" s="154">
        <v>0</v>
      </c>
      <c r="C28" s="155">
        <v>0</v>
      </c>
      <c r="D28" s="156">
        <v>204000</v>
      </c>
      <c r="E28" s="154">
        <v>0</v>
      </c>
      <c r="F28" s="155">
        <v>0</v>
      </c>
      <c r="G28" s="156">
        <v>204000</v>
      </c>
      <c r="H28" s="154">
        <v>0</v>
      </c>
      <c r="I28" s="155">
        <v>0</v>
      </c>
      <c r="J28" s="156">
        <v>204000</v>
      </c>
      <c r="K28" s="154">
        <v>0</v>
      </c>
      <c r="L28" s="155">
        <v>0</v>
      </c>
      <c r="M28" s="156">
        <v>204000</v>
      </c>
      <c r="N28" s="154"/>
      <c r="O28" s="155"/>
      <c r="P28" s="156"/>
    </row>
    <row r="29" spans="1:16" x14ac:dyDescent="0.15">
      <c r="A29" s="153" t="s">
        <v>137</v>
      </c>
      <c r="B29" s="154">
        <v>0</v>
      </c>
      <c r="C29" s="155">
        <v>0</v>
      </c>
      <c r="D29" s="156">
        <v>20000</v>
      </c>
      <c r="E29" s="154">
        <v>0</v>
      </c>
      <c r="F29" s="155">
        <v>0</v>
      </c>
      <c r="G29" s="156">
        <v>20000</v>
      </c>
      <c r="H29" s="154">
        <v>0</v>
      </c>
      <c r="I29" s="155">
        <v>0</v>
      </c>
      <c r="J29" s="156">
        <v>35000</v>
      </c>
      <c r="K29" s="154">
        <v>0</v>
      </c>
      <c r="L29" s="155">
        <v>0</v>
      </c>
      <c r="M29" s="156">
        <v>66000</v>
      </c>
      <c r="N29" s="154"/>
      <c r="O29" s="155"/>
      <c r="P29" s="156"/>
    </row>
    <row r="30" spans="1:16" x14ac:dyDescent="0.15">
      <c r="A30" s="149" t="s">
        <v>138</v>
      </c>
      <c r="B30" s="150">
        <v>0</v>
      </c>
      <c r="C30" s="151">
        <v>0</v>
      </c>
      <c r="D30" s="152">
        <v>180000</v>
      </c>
      <c r="E30" s="150">
        <v>0</v>
      </c>
      <c r="F30" s="151">
        <v>0</v>
      </c>
      <c r="G30" s="152">
        <v>565100</v>
      </c>
      <c r="H30" s="150">
        <v>0</v>
      </c>
      <c r="I30" s="151">
        <v>0</v>
      </c>
      <c r="J30" s="152">
        <v>435000</v>
      </c>
      <c r="K30" s="150">
        <v>0</v>
      </c>
      <c r="L30" s="151">
        <v>0</v>
      </c>
      <c r="M30" s="152">
        <v>600000</v>
      </c>
      <c r="N30" s="150"/>
      <c r="O30" s="151"/>
      <c r="P30" s="152"/>
    </row>
    <row r="31" spans="1:16" x14ac:dyDescent="0.15">
      <c r="A31" s="153" t="s">
        <v>139</v>
      </c>
      <c r="B31" s="154">
        <v>0</v>
      </c>
      <c r="C31" s="155">
        <v>0</v>
      </c>
      <c r="D31" s="156">
        <v>169502</v>
      </c>
      <c r="E31" s="154">
        <v>0</v>
      </c>
      <c r="F31" s="155">
        <v>0</v>
      </c>
      <c r="G31" s="156">
        <v>170980</v>
      </c>
      <c r="H31" s="154">
        <v>0</v>
      </c>
      <c r="I31" s="155">
        <v>0</v>
      </c>
      <c r="J31" s="156">
        <v>105000</v>
      </c>
      <c r="K31" s="154">
        <v>0</v>
      </c>
      <c r="L31" s="155">
        <v>0</v>
      </c>
      <c r="M31" s="156">
        <v>97547</v>
      </c>
      <c r="N31" s="154"/>
      <c r="O31" s="155"/>
      <c r="P31" s="156"/>
    </row>
    <row r="32" spans="1:16" x14ac:dyDescent="0.15">
      <c r="A32" s="153" t="s">
        <v>140</v>
      </c>
      <c r="B32" s="154">
        <v>0</v>
      </c>
      <c r="C32" s="155">
        <v>0</v>
      </c>
      <c r="D32" s="156">
        <v>420000</v>
      </c>
      <c r="E32" s="154">
        <v>0</v>
      </c>
      <c r="F32" s="155">
        <v>0</v>
      </c>
      <c r="G32" s="156">
        <v>450000</v>
      </c>
      <c r="H32" s="154">
        <v>0</v>
      </c>
      <c r="I32" s="155">
        <v>0</v>
      </c>
      <c r="J32" s="156">
        <v>420000</v>
      </c>
      <c r="K32" s="154">
        <v>0</v>
      </c>
      <c r="L32" s="155">
        <v>0</v>
      </c>
      <c r="M32" s="156">
        <v>480000</v>
      </c>
      <c r="N32" s="154"/>
      <c r="O32" s="155"/>
      <c r="P32" s="156"/>
    </row>
    <row r="33" spans="1:16" x14ac:dyDescent="0.15">
      <c r="A33" s="153" t="s">
        <v>141</v>
      </c>
      <c r="B33" s="154">
        <v>0</v>
      </c>
      <c r="C33" s="155">
        <v>0</v>
      </c>
      <c r="D33" s="156">
        <v>75000</v>
      </c>
      <c r="E33" s="154">
        <v>0</v>
      </c>
      <c r="F33" s="155">
        <v>0</v>
      </c>
      <c r="G33" s="156">
        <v>234000</v>
      </c>
      <c r="H33" s="154">
        <v>0</v>
      </c>
      <c r="I33" s="155">
        <v>0</v>
      </c>
      <c r="J33" s="156">
        <v>619000</v>
      </c>
      <c r="K33" s="154">
        <v>0</v>
      </c>
      <c r="L33" s="155">
        <v>0</v>
      </c>
      <c r="M33" s="156">
        <v>316700</v>
      </c>
      <c r="N33" s="154"/>
      <c r="O33" s="155"/>
      <c r="P33" s="156"/>
    </row>
    <row r="34" spans="1:16" x14ac:dyDescent="0.15">
      <c r="A34" s="157" t="s">
        <v>142</v>
      </c>
      <c r="B34" s="158">
        <v>0</v>
      </c>
      <c r="C34" s="159">
        <v>0</v>
      </c>
      <c r="D34" s="160">
        <v>90000</v>
      </c>
      <c r="E34" s="158">
        <v>0</v>
      </c>
      <c r="F34" s="159">
        <v>0</v>
      </c>
      <c r="G34" s="160">
        <v>150000</v>
      </c>
      <c r="H34" s="158">
        <v>0</v>
      </c>
      <c r="I34" s="159">
        <v>0</v>
      </c>
      <c r="J34" s="160">
        <v>150000</v>
      </c>
      <c r="K34" s="158">
        <v>0</v>
      </c>
      <c r="L34" s="159">
        <v>0</v>
      </c>
      <c r="M34" s="160">
        <v>150000.34</v>
      </c>
      <c r="N34" s="158"/>
      <c r="O34" s="159"/>
      <c r="P34" s="160"/>
    </row>
    <row r="35" spans="1:16" x14ac:dyDescent="0.15">
      <c r="A35" s="153" t="s">
        <v>143</v>
      </c>
      <c r="B35" s="154">
        <v>0</v>
      </c>
      <c r="C35" s="155">
        <v>0</v>
      </c>
      <c r="D35" s="156">
        <v>12900</v>
      </c>
      <c r="E35" s="154">
        <v>0</v>
      </c>
      <c r="F35" s="155">
        <v>0</v>
      </c>
      <c r="G35" s="156">
        <v>36300</v>
      </c>
      <c r="H35" s="154">
        <v>0</v>
      </c>
      <c r="I35" s="155">
        <v>0</v>
      </c>
      <c r="J35" s="156">
        <v>60000</v>
      </c>
      <c r="K35" s="154">
        <v>0</v>
      </c>
      <c r="L35" s="155">
        <v>0</v>
      </c>
      <c r="M35" s="156">
        <v>63300</v>
      </c>
      <c r="N35" s="154"/>
      <c r="O35" s="155"/>
      <c r="P35" s="156"/>
    </row>
    <row r="36" spans="1:16" x14ac:dyDescent="0.15">
      <c r="A36" s="153" t="s">
        <v>144</v>
      </c>
      <c r="B36" s="154">
        <v>0</v>
      </c>
      <c r="C36" s="155">
        <v>0</v>
      </c>
      <c r="D36" s="156">
        <v>105000</v>
      </c>
      <c r="E36" s="154">
        <v>0</v>
      </c>
      <c r="F36" s="155">
        <v>0</v>
      </c>
      <c r="G36" s="156">
        <v>120000</v>
      </c>
      <c r="H36" s="154">
        <v>0</v>
      </c>
      <c r="I36" s="155">
        <v>0</v>
      </c>
      <c r="J36" s="156">
        <v>300000</v>
      </c>
      <c r="K36" s="154">
        <v>0</v>
      </c>
      <c r="L36" s="155">
        <v>0</v>
      </c>
      <c r="M36" s="156">
        <v>300000</v>
      </c>
      <c r="N36" s="154"/>
      <c r="O36" s="155"/>
      <c r="P36" s="156"/>
    </row>
    <row r="37" spans="1:16" x14ac:dyDescent="0.15">
      <c r="A37" s="153" t="s">
        <v>145</v>
      </c>
      <c r="B37" s="154">
        <v>0</v>
      </c>
      <c r="C37" s="155">
        <v>0</v>
      </c>
      <c r="D37" s="156">
        <v>24000</v>
      </c>
      <c r="E37" s="154">
        <v>0</v>
      </c>
      <c r="F37" s="155">
        <v>0</v>
      </c>
      <c r="G37" s="156">
        <v>18000</v>
      </c>
      <c r="H37" s="154">
        <v>0</v>
      </c>
      <c r="I37" s="155">
        <v>0</v>
      </c>
      <c r="J37" s="156">
        <v>35700</v>
      </c>
      <c r="K37" s="154">
        <v>0</v>
      </c>
      <c r="L37" s="155">
        <v>0</v>
      </c>
      <c r="M37" s="156">
        <v>57000</v>
      </c>
      <c r="N37" s="154"/>
      <c r="O37" s="155"/>
      <c r="P37" s="156"/>
    </row>
    <row r="38" spans="1:16" x14ac:dyDescent="0.15">
      <c r="A38" s="153" t="s">
        <v>146</v>
      </c>
      <c r="B38" s="154">
        <v>0</v>
      </c>
      <c r="C38" s="155">
        <v>0</v>
      </c>
      <c r="D38" s="156">
        <v>120000</v>
      </c>
      <c r="E38" s="154">
        <v>0</v>
      </c>
      <c r="F38" s="155">
        <v>0</v>
      </c>
      <c r="G38" s="156">
        <v>195000</v>
      </c>
      <c r="H38" s="154">
        <v>0</v>
      </c>
      <c r="I38" s="155">
        <v>0</v>
      </c>
      <c r="J38" s="156">
        <v>195000</v>
      </c>
      <c r="K38" s="154">
        <v>0</v>
      </c>
      <c r="L38" s="155">
        <v>0</v>
      </c>
      <c r="M38" s="156">
        <v>195000</v>
      </c>
      <c r="N38" s="154"/>
      <c r="O38" s="155"/>
      <c r="P38" s="156"/>
    </row>
    <row r="39" spans="1:16" x14ac:dyDescent="0.15">
      <c r="A39" s="153" t="s">
        <v>147</v>
      </c>
      <c r="B39" s="154">
        <v>0</v>
      </c>
      <c r="C39" s="155">
        <v>0</v>
      </c>
      <c r="D39" s="156">
        <v>63000</v>
      </c>
      <c r="E39" s="154">
        <v>0</v>
      </c>
      <c r="F39" s="155">
        <v>0</v>
      </c>
      <c r="G39" s="156">
        <v>60000</v>
      </c>
      <c r="H39" s="154">
        <v>0</v>
      </c>
      <c r="I39" s="155">
        <v>0</v>
      </c>
      <c r="J39" s="156">
        <v>60000</v>
      </c>
      <c r="K39" s="154">
        <v>0</v>
      </c>
      <c r="L39" s="155">
        <v>0</v>
      </c>
      <c r="M39" s="156">
        <v>120000</v>
      </c>
      <c r="N39" s="154"/>
      <c r="O39" s="155"/>
      <c r="P39" s="156"/>
    </row>
    <row r="40" spans="1:16" x14ac:dyDescent="0.15">
      <c r="A40" s="149" t="s">
        <v>148</v>
      </c>
      <c r="B40" s="150">
        <v>0</v>
      </c>
      <c r="C40" s="151">
        <v>0</v>
      </c>
      <c r="D40" s="152">
        <v>90000</v>
      </c>
      <c r="E40" s="150">
        <v>0</v>
      </c>
      <c r="F40" s="151">
        <v>0</v>
      </c>
      <c r="G40" s="152">
        <v>87000</v>
      </c>
      <c r="H40" s="150">
        <v>0</v>
      </c>
      <c r="I40" s="151">
        <v>0</v>
      </c>
      <c r="J40" s="152">
        <v>135000</v>
      </c>
      <c r="K40" s="150">
        <v>0</v>
      </c>
      <c r="L40" s="151">
        <v>0</v>
      </c>
      <c r="M40" s="152">
        <v>165000</v>
      </c>
      <c r="N40" s="150"/>
      <c r="O40" s="151"/>
      <c r="P40" s="152"/>
    </row>
    <row r="41" spans="1:16" x14ac:dyDescent="0.15">
      <c r="A41" s="153" t="s">
        <v>149</v>
      </c>
      <c r="B41" s="154">
        <v>0</v>
      </c>
      <c r="C41" s="155">
        <v>0</v>
      </c>
      <c r="D41" s="156">
        <v>24000</v>
      </c>
      <c r="E41" s="154">
        <v>0</v>
      </c>
      <c r="F41" s="155">
        <v>0</v>
      </c>
      <c r="G41" s="156">
        <v>9350</v>
      </c>
      <c r="H41" s="154">
        <v>0</v>
      </c>
      <c r="I41" s="155">
        <v>0</v>
      </c>
      <c r="J41" s="156">
        <v>129350</v>
      </c>
      <c r="K41" s="154">
        <v>0</v>
      </c>
      <c r="L41" s="155">
        <v>0</v>
      </c>
      <c r="M41" s="156">
        <v>102460</v>
      </c>
      <c r="N41" s="154"/>
      <c r="O41" s="155"/>
      <c r="P41" s="156"/>
    </row>
    <row r="42" spans="1:16" x14ac:dyDescent="0.15">
      <c r="A42" s="153" t="s">
        <v>150</v>
      </c>
      <c r="B42" s="154">
        <v>0</v>
      </c>
      <c r="C42" s="155">
        <v>0</v>
      </c>
      <c r="D42" s="156">
        <v>252000</v>
      </c>
      <c r="E42" s="154">
        <v>0</v>
      </c>
      <c r="F42" s="155">
        <v>0</v>
      </c>
      <c r="G42" s="156">
        <v>519000</v>
      </c>
      <c r="H42" s="154">
        <v>0</v>
      </c>
      <c r="I42" s="155">
        <v>0</v>
      </c>
      <c r="J42" s="156">
        <v>589875</v>
      </c>
      <c r="K42" s="154">
        <v>0</v>
      </c>
      <c r="L42" s="155">
        <v>0</v>
      </c>
      <c r="M42" s="156">
        <v>420000</v>
      </c>
      <c r="N42" s="154"/>
      <c r="O42" s="155"/>
      <c r="P42" s="156"/>
    </row>
    <row r="43" spans="1:16" x14ac:dyDescent="0.15">
      <c r="A43" s="153" t="s">
        <v>151</v>
      </c>
      <c r="B43" s="154">
        <v>0</v>
      </c>
      <c r="C43" s="155">
        <v>0</v>
      </c>
      <c r="D43" s="156">
        <v>12000</v>
      </c>
      <c r="E43" s="154">
        <v>0</v>
      </c>
      <c r="F43" s="155">
        <v>0</v>
      </c>
      <c r="G43" s="156">
        <v>12000</v>
      </c>
      <c r="H43" s="154">
        <v>0</v>
      </c>
      <c r="I43" s="155">
        <v>0</v>
      </c>
      <c r="J43" s="156">
        <v>12000</v>
      </c>
      <c r="K43" s="154">
        <v>0</v>
      </c>
      <c r="L43" s="155">
        <v>0</v>
      </c>
      <c r="M43" s="156">
        <v>12000</v>
      </c>
      <c r="N43" s="154"/>
      <c r="O43" s="155"/>
      <c r="P43" s="156"/>
    </row>
    <row r="44" spans="1:16" x14ac:dyDescent="0.15">
      <c r="A44" s="157" t="s">
        <v>152</v>
      </c>
      <c r="B44" s="158">
        <v>0</v>
      </c>
      <c r="C44" s="159">
        <v>0</v>
      </c>
      <c r="D44" s="160">
        <v>129000</v>
      </c>
      <c r="E44" s="158">
        <v>0</v>
      </c>
      <c r="F44" s="159">
        <v>0</v>
      </c>
      <c r="G44" s="160">
        <v>201000</v>
      </c>
      <c r="H44" s="158">
        <v>0</v>
      </c>
      <c r="I44" s="159">
        <v>0</v>
      </c>
      <c r="J44" s="160">
        <v>447000</v>
      </c>
      <c r="K44" s="158">
        <v>0</v>
      </c>
      <c r="L44" s="159">
        <v>0</v>
      </c>
      <c r="M44" s="160">
        <v>507000</v>
      </c>
      <c r="N44" s="158"/>
      <c r="O44" s="159"/>
      <c r="P44" s="160"/>
    </row>
    <row r="45" spans="1:16" x14ac:dyDescent="0.15">
      <c r="A45" s="153" t="s">
        <v>153</v>
      </c>
      <c r="B45" s="154">
        <v>0</v>
      </c>
      <c r="C45" s="155">
        <v>0</v>
      </c>
      <c r="D45" s="156">
        <v>455100</v>
      </c>
      <c r="E45" s="154">
        <v>0</v>
      </c>
      <c r="F45" s="155">
        <v>0</v>
      </c>
      <c r="G45" s="156">
        <v>444300</v>
      </c>
      <c r="H45" s="154">
        <v>0</v>
      </c>
      <c r="I45" s="155">
        <v>0</v>
      </c>
      <c r="J45" s="156">
        <v>621000</v>
      </c>
      <c r="K45" s="154">
        <v>0</v>
      </c>
      <c r="L45" s="155">
        <v>0</v>
      </c>
      <c r="M45" s="156">
        <v>501000</v>
      </c>
      <c r="N45" s="154"/>
      <c r="O45" s="155"/>
      <c r="P45" s="156"/>
    </row>
    <row r="46" spans="1:16" x14ac:dyDescent="0.15">
      <c r="A46" s="153" t="s">
        <v>154</v>
      </c>
      <c r="B46" s="154">
        <v>0</v>
      </c>
      <c r="C46" s="155">
        <v>0</v>
      </c>
      <c r="D46" s="156">
        <v>955170</v>
      </c>
      <c r="E46" s="154">
        <v>0</v>
      </c>
      <c r="F46" s="155">
        <v>0</v>
      </c>
      <c r="G46" s="156">
        <v>407847</v>
      </c>
      <c r="H46" s="154">
        <v>0</v>
      </c>
      <c r="I46" s="155">
        <v>0</v>
      </c>
      <c r="J46" s="156">
        <v>795000</v>
      </c>
      <c r="K46" s="154">
        <v>0</v>
      </c>
      <c r="L46" s="155">
        <v>0</v>
      </c>
      <c r="M46" s="156">
        <v>409500</v>
      </c>
      <c r="N46" s="154"/>
      <c r="O46" s="155"/>
      <c r="P46" s="156"/>
    </row>
    <row r="47" spans="1:16" x14ac:dyDescent="0.15">
      <c r="A47" s="153" t="s">
        <v>155</v>
      </c>
      <c r="B47" s="154">
        <v>0</v>
      </c>
      <c r="C47" s="155">
        <v>0</v>
      </c>
      <c r="D47" s="156">
        <v>1374000</v>
      </c>
      <c r="E47" s="154">
        <v>0</v>
      </c>
      <c r="F47" s="155">
        <v>0</v>
      </c>
      <c r="G47" s="156">
        <v>321000</v>
      </c>
      <c r="H47" s="154">
        <v>0</v>
      </c>
      <c r="I47" s="155">
        <v>0</v>
      </c>
      <c r="J47" s="156">
        <v>171000</v>
      </c>
      <c r="K47" s="154">
        <v>0</v>
      </c>
      <c r="L47" s="155">
        <v>0</v>
      </c>
      <c r="M47" s="156">
        <v>315000</v>
      </c>
      <c r="N47" s="154"/>
      <c r="O47" s="155"/>
      <c r="P47" s="156"/>
    </row>
    <row r="48" spans="1:16" x14ac:dyDescent="0.15">
      <c r="A48" s="153" t="s">
        <v>156</v>
      </c>
      <c r="B48" s="154">
        <v>0</v>
      </c>
      <c r="C48" s="155">
        <v>0</v>
      </c>
      <c r="D48" s="156">
        <v>351000</v>
      </c>
      <c r="E48" s="154">
        <v>0</v>
      </c>
      <c r="F48" s="155">
        <v>0</v>
      </c>
      <c r="G48" s="156">
        <v>351000</v>
      </c>
      <c r="H48" s="154">
        <v>0</v>
      </c>
      <c r="I48" s="155">
        <v>0</v>
      </c>
      <c r="J48" s="156">
        <v>351000</v>
      </c>
      <c r="K48" s="154">
        <v>0</v>
      </c>
      <c r="L48" s="155">
        <v>0</v>
      </c>
      <c r="M48" s="156">
        <v>351000</v>
      </c>
      <c r="N48" s="154"/>
      <c r="O48" s="155"/>
      <c r="P48" s="156"/>
    </row>
    <row r="49" spans="1:16" x14ac:dyDescent="0.15">
      <c r="A49" s="153" t="s">
        <v>157</v>
      </c>
      <c r="B49" s="154">
        <v>0</v>
      </c>
      <c r="C49" s="155">
        <v>0</v>
      </c>
      <c r="D49" s="156">
        <v>60000</v>
      </c>
      <c r="E49" s="154">
        <v>0</v>
      </c>
      <c r="F49" s="155">
        <v>0</v>
      </c>
      <c r="G49" s="156">
        <v>90000</v>
      </c>
      <c r="H49" s="154">
        <v>0</v>
      </c>
      <c r="I49" s="155">
        <v>0</v>
      </c>
      <c r="J49" s="156">
        <v>260000</v>
      </c>
      <c r="K49" s="154">
        <v>0</v>
      </c>
      <c r="L49" s="155">
        <v>0</v>
      </c>
      <c r="M49" s="156">
        <v>400000</v>
      </c>
      <c r="N49" s="154"/>
      <c r="O49" s="155"/>
      <c r="P49" s="156"/>
    </row>
    <row r="50" spans="1:16" x14ac:dyDescent="0.15">
      <c r="A50" s="153" t="s">
        <v>158</v>
      </c>
      <c r="B50" s="154">
        <v>0</v>
      </c>
      <c r="C50" s="155">
        <v>0</v>
      </c>
      <c r="D50" s="156">
        <v>566100</v>
      </c>
      <c r="E50" s="154">
        <v>0</v>
      </c>
      <c r="F50" s="155">
        <v>0</v>
      </c>
      <c r="G50" s="156">
        <v>510000</v>
      </c>
      <c r="H50" s="154">
        <v>0</v>
      </c>
      <c r="I50" s="155">
        <v>0</v>
      </c>
      <c r="J50" s="156">
        <v>378000</v>
      </c>
      <c r="K50" s="154">
        <v>0</v>
      </c>
      <c r="L50" s="155">
        <v>0</v>
      </c>
      <c r="M50" s="156">
        <v>369000</v>
      </c>
      <c r="N50" s="154"/>
      <c r="O50" s="155"/>
      <c r="P50" s="156"/>
    </row>
    <row r="51" spans="1:16" x14ac:dyDescent="0.15">
      <c r="A51" s="153" t="s">
        <v>159</v>
      </c>
      <c r="B51" s="154">
        <v>0</v>
      </c>
      <c r="C51" s="155">
        <v>0</v>
      </c>
      <c r="D51" s="156">
        <v>194000</v>
      </c>
      <c r="E51" s="154">
        <v>0</v>
      </c>
      <c r="F51" s="155">
        <v>0</v>
      </c>
      <c r="G51" s="156">
        <f>9000+171000</f>
        <v>180000</v>
      </c>
      <c r="H51" s="154">
        <v>0</v>
      </c>
      <c r="I51" s="155">
        <v>0</v>
      </c>
      <c r="J51" s="156">
        <v>246000</v>
      </c>
      <c r="K51" s="154">
        <v>0</v>
      </c>
      <c r="L51" s="155">
        <v>0</v>
      </c>
      <c r="M51" s="156">
        <f>6000+291000</f>
        <v>297000</v>
      </c>
      <c r="N51" s="154"/>
      <c r="O51" s="155"/>
      <c r="P51" s="156"/>
    </row>
    <row r="52" spans="1:16" x14ac:dyDescent="0.15">
      <c r="A52" s="203" t="s">
        <v>189</v>
      </c>
      <c r="B52" s="162">
        <f>SUM(B5:B51)</f>
        <v>0</v>
      </c>
      <c r="C52" s="163">
        <f t="shared" ref="C52:D52" si="0">SUM(C5:C51)</f>
        <v>0</v>
      </c>
      <c r="D52" s="164">
        <f t="shared" si="0"/>
        <v>11136656</v>
      </c>
      <c r="E52" s="162">
        <f>SUM(E5:E51)</f>
        <v>0</v>
      </c>
      <c r="F52" s="163">
        <f t="shared" ref="F52:G52" si="1">SUM(F5:F51)</f>
        <v>0</v>
      </c>
      <c r="G52" s="164">
        <f t="shared" si="1"/>
        <v>12956627</v>
      </c>
      <c r="H52" s="162">
        <f>SUM(H5:H51)</f>
        <v>0</v>
      </c>
      <c r="I52" s="163">
        <f t="shared" ref="I52:J52" si="2">SUM(I5:I51)</f>
        <v>0</v>
      </c>
      <c r="J52" s="164">
        <f t="shared" si="2"/>
        <v>16801981</v>
      </c>
      <c r="K52" s="162">
        <f>SUM(K5:K51)</f>
        <v>0</v>
      </c>
      <c r="L52" s="163">
        <f t="shared" ref="L52:M52" si="3">SUM(L5:L51)</f>
        <v>0</v>
      </c>
      <c r="M52" s="164">
        <f t="shared" si="3"/>
        <v>17129766.34</v>
      </c>
      <c r="N52" s="162">
        <f>SUM(N5:N51)</f>
        <v>0</v>
      </c>
      <c r="O52" s="163">
        <f t="shared" ref="O52:P52" si="4">SUM(O5:O51)</f>
        <v>0</v>
      </c>
      <c r="P52" s="164">
        <f t="shared" si="4"/>
        <v>0</v>
      </c>
    </row>
  </sheetData>
  <mergeCells count="6">
    <mergeCell ref="A3:A4"/>
    <mergeCell ref="B3:D3"/>
    <mergeCell ref="N3:P3"/>
    <mergeCell ref="E3:G3"/>
    <mergeCell ref="H3:J3"/>
    <mergeCell ref="K3:M3"/>
  </mergeCells>
  <phoneticPr fontId="1"/>
  <pageMargins left="0.70866141732283472" right="0.70866141732283472" top="0.74803149606299213" bottom="0.74803149606299213" header="0.31496062992125984" footer="0.31496062992125984"/>
  <pageSetup paperSize="9" scale="5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511F7-F144-48D1-BA2E-6D2AD5C6F715}">
  <sheetPr>
    <pageSetUpPr fitToPage="1"/>
  </sheetPr>
  <dimension ref="A1:K53"/>
  <sheetViews>
    <sheetView view="pageBreakPreview" zoomScale="90" zoomScaleNormal="80" zoomScaleSheetLayoutView="90" workbookViewId="0">
      <pane xSplit="1" ySplit="5" topLeftCell="B6" activePane="bottomRight" state="frozen"/>
      <selection pane="topRight" activeCell="B1" sqref="B1"/>
      <selection pane="bottomLeft" activeCell="A6" sqref="A6"/>
      <selection pane="bottomRight" activeCell="F11" sqref="F11"/>
    </sheetView>
  </sheetViews>
  <sheetFormatPr defaultRowHeight="12" x14ac:dyDescent="0.15"/>
  <cols>
    <col min="1" max="1" width="15.625" style="144" customWidth="1"/>
    <col min="2" max="11" width="12.625" style="144" customWidth="1"/>
    <col min="12" max="16384" width="9" style="144"/>
  </cols>
  <sheetData>
    <row r="1" spans="1:11" ht="20.25" customHeight="1" x14ac:dyDescent="0.15">
      <c r="A1" s="204" t="s">
        <v>193</v>
      </c>
    </row>
    <row r="2" spans="1:11" x14ac:dyDescent="0.15">
      <c r="A2" s="204"/>
      <c r="B2" s="144" t="s">
        <v>194</v>
      </c>
    </row>
    <row r="3" spans="1:11" x14ac:dyDescent="0.15">
      <c r="C3" s="145"/>
      <c r="E3" s="145"/>
      <c r="G3" s="145"/>
      <c r="I3" s="145"/>
      <c r="K3" s="145" t="s">
        <v>107</v>
      </c>
    </row>
    <row r="4" spans="1:11" x14ac:dyDescent="0.15">
      <c r="A4" s="245" t="s">
        <v>108</v>
      </c>
      <c r="B4" s="247" t="s">
        <v>163</v>
      </c>
      <c r="C4" s="248"/>
      <c r="D4" s="247" t="s">
        <v>164</v>
      </c>
      <c r="E4" s="248"/>
      <c r="F4" s="247" t="s">
        <v>185</v>
      </c>
      <c r="G4" s="248"/>
      <c r="H4" s="247" t="s">
        <v>198</v>
      </c>
      <c r="I4" s="248"/>
      <c r="J4" s="247" t="s">
        <v>203</v>
      </c>
      <c r="K4" s="248"/>
    </row>
    <row r="5" spans="1:11" ht="24" x14ac:dyDescent="0.15">
      <c r="A5" s="245"/>
      <c r="B5" s="147" t="s">
        <v>112</v>
      </c>
      <c r="C5" s="148" t="s">
        <v>113</v>
      </c>
      <c r="D5" s="147" t="s">
        <v>112</v>
      </c>
      <c r="E5" s="148" t="s">
        <v>113</v>
      </c>
      <c r="F5" s="147" t="s">
        <v>112</v>
      </c>
      <c r="G5" s="148" t="s">
        <v>113</v>
      </c>
      <c r="H5" s="147" t="s">
        <v>112</v>
      </c>
      <c r="I5" s="148" t="s">
        <v>113</v>
      </c>
      <c r="J5" s="147" t="s">
        <v>112</v>
      </c>
      <c r="K5" s="148" t="s">
        <v>113</v>
      </c>
    </row>
    <row r="6" spans="1:11" x14ac:dyDescent="0.15">
      <c r="A6" s="149" t="s">
        <v>6</v>
      </c>
      <c r="B6" s="151">
        <v>0</v>
      </c>
      <c r="C6" s="152">
        <v>1062000</v>
      </c>
      <c r="D6" s="151">
        <v>0</v>
      </c>
      <c r="E6" s="152">
        <v>759000</v>
      </c>
      <c r="F6" s="151">
        <v>0</v>
      </c>
      <c r="G6" s="152">
        <v>614000</v>
      </c>
      <c r="H6" s="151">
        <v>0</v>
      </c>
      <c r="I6" s="152">
        <v>1237</v>
      </c>
      <c r="J6" s="151"/>
      <c r="K6" s="152"/>
    </row>
    <row r="7" spans="1:11" x14ac:dyDescent="0.15">
      <c r="A7" s="153" t="s">
        <v>114</v>
      </c>
      <c r="B7" s="155">
        <v>0</v>
      </c>
      <c r="C7" s="156">
        <v>44561</v>
      </c>
      <c r="D7" s="155">
        <v>0</v>
      </c>
      <c r="E7" s="156">
        <v>53396</v>
      </c>
      <c r="F7" s="155">
        <v>0</v>
      </c>
      <c r="G7" s="156">
        <v>55000</v>
      </c>
      <c r="H7" s="155">
        <v>0</v>
      </c>
      <c r="I7" s="156">
        <v>55000</v>
      </c>
      <c r="J7" s="155"/>
      <c r="K7" s="156"/>
    </row>
    <row r="8" spans="1:11" x14ac:dyDescent="0.15">
      <c r="A8" s="153" t="s">
        <v>115</v>
      </c>
      <c r="B8" s="155">
        <v>0</v>
      </c>
      <c r="C8" s="156">
        <v>30310</v>
      </c>
      <c r="D8" s="155">
        <v>0</v>
      </c>
      <c r="E8" s="156">
        <v>17190</v>
      </c>
      <c r="F8" s="155">
        <v>0</v>
      </c>
      <c r="G8" s="156">
        <v>4500</v>
      </c>
      <c r="H8" s="155">
        <v>0</v>
      </c>
      <c r="I8" s="156">
        <v>92500</v>
      </c>
      <c r="J8" s="155"/>
      <c r="K8" s="156"/>
    </row>
    <row r="9" spans="1:11" x14ac:dyDescent="0.15">
      <c r="A9" s="153" t="s">
        <v>116</v>
      </c>
      <c r="B9" s="155">
        <v>0</v>
      </c>
      <c r="C9" s="156">
        <v>0</v>
      </c>
      <c r="D9" s="155">
        <v>0</v>
      </c>
      <c r="E9" s="156">
        <v>2000</v>
      </c>
      <c r="F9" s="155">
        <v>0</v>
      </c>
      <c r="G9" s="156">
        <v>30000</v>
      </c>
      <c r="H9" s="155">
        <v>0</v>
      </c>
      <c r="I9" s="156">
        <v>0</v>
      </c>
      <c r="J9" s="155"/>
      <c r="K9" s="156"/>
    </row>
    <row r="10" spans="1:11" x14ac:dyDescent="0.15">
      <c r="A10" s="153" t="s">
        <v>117</v>
      </c>
      <c r="B10" s="155">
        <v>0</v>
      </c>
      <c r="C10" s="156">
        <v>76000</v>
      </c>
      <c r="D10" s="155">
        <v>0</v>
      </c>
      <c r="E10" s="156">
        <v>67078</v>
      </c>
      <c r="F10" s="155">
        <v>0</v>
      </c>
      <c r="G10" s="156">
        <v>34000</v>
      </c>
      <c r="H10" s="155">
        <v>0</v>
      </c>
      <c r="I10" s="156">
        <v>34000</v>
      </c>
      <c r="J10" s="155"/>
      <c r="K10" s="156"/>
    </row>
    <row r="11" spans="1:11" x14ac:dyDescent="0.15">
      <c r="A11" s="149" t="s">
        <v>118</v>
      </c>
      <c r="B11" s="151">
        <v>0</v>
      </c>
      <c r="C11" s="152">
        <v>20000</v>
      </c>
      <c r="D11" s="151">
        <v>0</v>
      </c>
      <c r="E11" s="152">
        <v>5000</v>
      </c>
      <c r="F11" s="151">
        <v>0</v>
      </c>
      <c r="G11" s="152">
        <v>20000</v>
      </c>
      <c r="H11" s="151">
        <v>0</v>
      </c>
      <c r="I11" s="152">
        <v>40000</v>
      </c>
      <c r="J11" s="151"/>
      <c r="K11" s="152"/>
    </row>
    <row r="12" spans="1:11" x14ac:dyDescent="0.15">
      <c r="A12" s="153" t="s">
        <v>119</v>
      </c>
      <c r="B12" s="155">
        <v>0</v>
      </c>
      <c r="C12" s="156">
        <v>0</v>
      </c>
      <c r="D12" s="155">
        <v>0</v>
      </c>
      <c r="E12" s="156">
        <v>0</v>
      </c>
      <c r="F12" s="155">
        <v>0</v>
      </c>
      <c r="G12" s="156">
        <v>210000</v>
      </c>
      <c r="H12" s="155">
        <v>0</v>
      </c>
      <c r="I12" s="156">
        <v>94500</v>
      </c>
      <c r="J12" s="155"/>
      <c r="K12" s="156"/>
    </row>
    <row r="13" spans="1:11" x14ac:dyDescent="0.15">
      <c r="A13" s="153" t="s">
        <v>120</v>
      </c>
      <c r="B13" s="155">
        <v>0</v>
      </c>
      <c r="C13" s="156">
        <v>0</v>
      </c>
      <c r="D13" s="155">
        <v>0</v>
      </c>
      <c r="E13" s="156">
        <v>0</v>
      </c>
      <c r="F13" s="155">
        <v>0</v>
      </c>
      <c r="G13" s="156">
        <v>0</v>
      </c>
      <c r="H13" s="155">
        <v>0</v>
      </c>
      <c r="I13" s="156">
        <v>0</v>
      </c>
      <c r="J13" s="155"/>
      <c r="K13" s="156"/>
    </row>
    <row r="14" spans="1:11" x14ac:dyDescent="0.15">
      <c r="A14" s="153" t="s">
        <v>121</v>
      </c>
      <c r="B14" s="155">
        <v>0</v>
      </c>
      <c r="C14" s="156">
        <v>0</v>
      </c>
      <c r="D14" s="155">
        <v>0</v>
      </c>
      <c r="E14" s="156">
        <v>0</v>
      </c>
      <c r="F14" s="155">
        <v>0</v>
      </c>
      <c r="G14" s="156">
        <v>0</v>
      </c>
      <c r="H14" s="155">
        <v>0</v>
      </c>
      <c r="I14" s="156">
        <v>0</v>
      </c>
      <c r="J14" s="155"/>
      <c r="K14" s="156"/>
    </row>
    <row r="15" spans="1:11" x14ac:dyDescent="0.15">
      <c r="A15" s="157" t="s">
        <v>122</v>
      </c>
      <c r="B15" s="159">
        <v>0</v>
      </c>
      <c r="C15" s="160">
        <v>0</v>
      </c>
      <c r="D15" s="158">
        <v>0</v>
      </c>
      <c r="E15" s="160">
        <v>0</v>
      </c>
      <c r="F15" s="158">
        <v>0</v>
      </c>
      <c r="G15" s="160">
        <v>0</v>
      </c>
      <c r="H15" s="158">
        <v>0</v>
      </c>
      <c r="I15" s="160">
        <v>0</v>
      </c>
      <c r="J15" s="158"/>
      <c r="K15" s="160"/>
    </row>
    <row r="16" spans="1:11" x14ac:dyDescent="0.15">
      <c r="A16" s="153" t="s">
        <v>123</v>
      </c>
      <c r="B16" s="155">
        <v>0</v>
      </c>
      <c r="C16" s="156">
        <v>0</v>
      </c>
      <c r="D16" s="155">
        <v>0</v>
      </c>
      <c r="E16" s="156">
        <v>0</v>
      </c>
      <c r="F16" s="155">
        <v>0</v>
      </c>
      <c r="G16" s="156">
        <v>0</v>
      </c>
      <c r="H16" s="155">
        <v>0</v>
      </c>
      <c r="I16" s="156">
        <v>0</v>
      </c>
      <c r="J16" s="155"/>
      <c r="K16" s="156"/>
    </row>
    <row r="17" spans="1:11" x14ac:dyDescent="0.15">
      <c r="A17" s="153" t="s">
        <v>124</v>
      </c>
      <c r="B17" s="155">
        <v>0</v>
      </c>
      <c r="C17" s="156">
        <v>0</v>
      </c>
      <c r="D17" s="155">
        <v>0</v>
      </c>
      <c r="E17" s="156">
        <v>0</v>
      </c>
      <c r="F17" s="155">
        <v>0</v>
      </c>
      <c r="G17" s="156">
        <v>0</v>
      </c>
      <c r="H17" s="155">
        <v>0</v>
      </c>
      <c r="I17" s="156">
        <v>0</v>
      </c>
      <c r="J17" s="155"/>
      <c r="K17" s="156"/>
    </row>
    <row r="18" spans="1:11" x14ac:dyDescent="0.15">
      <c r="A18" s="153" t="s">
        <v>125</v>
      </c>
      <c r="B18" s="155">
        <v>0</v>
      </c>
      <c r="C18" s="156">
        <v>0</v>
      </c>
      <c r="D18" s="155">
        <v>0</v>
      </c>
      <c r="E18" s="156">
        <v>0</v>
      </c>
      <c r="F18" s="155">
        <v>0</v>
      </c>
      <c r="G18" s="156">
        <v>40000</v>
      </c>
      <c r="H18" s="155">
        <v>0</v>
      </c>
      <c r="I18" s="156">
        <v>8000</v>
      </c>
      <c r="J18" s="155"/>
      <c r="K18" s="156"/>
    </row>
    <row r="19" spans="1:11" x14ac:dyDescent="0.15">
      <c r="A19" s="153" t="s">
        <v>126</v>
      </c>
      <c r="B19" s="155">
        <v>0</v>
      </c>
      <c r="C19" s="156">
        <v>0</v>
      </c>
      <c r="D19" s="155">
        <v>0</v>
      </c>
      <c r="E19" s="156">
        <v>0</v>
      </c>
      <c r="F19" s="155">
        <v>0</v>
      </c>
      <c r="G19" s="156">
        <v>0</v>
      </c>
      <c r="H19" s="155">
        <v>0</v>
      </c>
      <c r="I19" s="156">
        <v>0</v>
      </c>
      <c r="J19" s="155"/>
      <c r="K19" s="156"/>
    </row>
    <row r="20" spans="1:11" x14ac:dyDescent="0.15">
      <c r="A20" s="153" t="s">
        <v>127</v>
      </c>
      <c r="B20" s="155">
        <v>0</v>
      </c>
      <c r="C20" s="156">
        <v>45000</v>
      </c>
      <c r="D20" s="155">
        <v>0</v>
      </c>
      <c r="E20" s="156">
        <v>60000</v>
      </c>
      <c r="F20" s="155">
        <v>0</v>
      </c>
      <c r="G20" s="156">
        <v>60000</v>
      </c>
      <c r="H20" s="155">
        <v>0</v>
      </c>
      <c r="I20" s="156">
        <v>60000</v>
      </c>
      <c r="J20" s="155"/>
      <c r="K20" s="156"/>
    </row>
    <row r="21" spans="1:11" x14ac:dyDescent="0.15">
      <c r="A21" s="149" t="s">
        <v>128</v>
      </c>
      <c r="B21" s="151">
        <v>0</v>
      </c>
      <c r="C21" s="152">
        <v>0</v>
      </c>
      <c r="D21" s="151">
        <v>0</v>
      </c>
      <c r="E21" s="152">
        <v>0</v>
      </c>
      <c r="F21" s="151">
        <v>0</v>
      </c>
      <c r="G21" s="152">
        <v>0</v>
      </c>
      <c r="H21" s="151">
        <v>0</v>
      </c>
      <c r="I21" s="152">
        <v>0</v>
      </c>
      <c r="J21" s="151"/>
      <c r="K21" s="152"/>
    </row>
    <row r="22" spans="1:11" x14ac:dyDescent="0.15">
      <c r="A22" s="153" t="s">
        <v>129</v>
      </c>
      <c r="B22" s="155">
        <v>0</v>
      </c>
      <c r="C22" s="156">
        <v>0</v>
      </c>
      <c r="D22" s="155">
        <v>0</v>
      </c>
      <c r="E22" s="156">
        <v>0</v>
      </c>
      <c r="F22" s="155">
        <v>0</v>
      </c>
      <c r="G22" s="156">
        <v>0</v>
      </c>
      <c r="H22" s="155">
        <v>0</v>
      </c>
      <c r="I22" s="156">
        <v>0</v>
      </c>
      <c r="J22" s="155"/>
      <c r="K22" s="156"/>
    </row>
    <row r="23" spans="1:11" x14ac:dyDescent="0.15">
      <c r="A23" s="153" t="s">
        <v>130</v>
      </c>
      <c r="B23" s="155">
        <v>0</v>
      </c>
      <c r="C23" s="156">
        <v>0</v>
      </c>
      <c r="D23" s="155">
        <v>0</v>
      </c>
      <c r="E23" s="156">
        <v>0</v>
      </c>
      <c r="F23" s="155">
        <v>0</v>
      </c>
      <c r="G23" s="156">
        <v>0</v>
      </c>
      <c r="H23" s="155">
        <v>0</v>
      </c>
      <c r="I23" s="156">
        <v>0</v>
      </c>
      <c r="J23" s="155"/>
      <c r="K23" s="156"/>
    </row>
    <row r="24" spans="1:11" x14ac:dyDescent="0.15">
      <c r="A24" s="153" t="s">
        <v>131</v>
      </c>
      <c r="B24" s="155">
        <v>0</v>
      </c>
      <c r="C24" s="156">
        <v>193805</v>
      </c>
      <c r="D24" s="155">
        <v>0</v>
      </c>
      <c r="E24" s="156">
        <v>68000</v>
      </c>
      <c r="F24" s="155">
        <v>0</v>
      </c>
      <c r="G24" s="156">
        <v>15124</v>
      </c>
      <c r="H24" s="155">
        <v>0</v>
      </c>
      <c r="I24" s="156">
        <v>20000</v>
      </c>
      <c r="J24" s="155"/>
      <c r="K24" s="156"/>
    </row>
    <row r="25" spans="1:11" x14ac:dyDescent="0.15">
      <c r="A25" s="157" t="s">
        <v>132</v>
      </c>
      <c r="B25" s="159">
        <v>0</v>
      </c>
      <c r="C25" s="160">
        <v>40000</v>
      </c>
      <c r="D25" s="159">
        <v>0</v>
      </c>
      <c r="E25" s="160">
        <v>102034</v>
      </c>
      <c r="F25" s="159">
        <v>0</v>
      </c>
      <c r="G25" s="160">
        <v>106144</v>
      </c>
      <c r="H25" s="159">
        <v>0</v>
      </c>
      <c r="I25" s="160">
        <v>38757</v>
      </c>
      <c r="J25" s="159"/>
      <c r="K25" s="160"/>
    </row>
    <row r="26" spans="1:11" x14ac:dyDescent="0.15">
      <c r="A26" s="153" t="s">
        <v>133</v>
      </c>
      <c r="B26" s="155">
        <v>0</v>
      </c>
      <c r="C26" s="156">
        <v>17000</v>
      </c>
      <c r="D26" s="155">
        <v>0</v>
      </c>
      <c r="E26" s="156">
        <v>26000</v>
      </c>
      <c r="F26" s="155">
        <v>0</v>
      </c>
      <c r="G26" s="156">
        <v>5000</v>
      </c>
      <c r="H26" s="155">
        <v>0</v>
      </c>
      <c r="I26" s="156">
        <v>8000</v>
      </c>
      <c r="J26" s="155"/>
      <c r="K26" s="156"/>
    </row>
    <row r="27" spans="1:11" x14ac:dyDescent="0.15">
      <c r="A27" s="153" t="s">
        <v>134</v>
      </c>
      <c r="B27" s="155">
        <v>0</v>
      </c>
      <c r="C27" s="156">
        <v>2000</v>
      </c>
      <c r="D27" s="155">
        <v>0</v>
      </c>
      <c r="E27" s="156">
        <v>18000</v>
      </c>
      <c r="F27" s="155">
        <v>0</v>
      </c>
      <c r="G27" s="156">
        <v>15000</v>
      </c>
      <c r="H27" s="155">
        <v>0</v>
      </c>
      <c r="I27" s="156">
        <v>7700</v>
      </c>
      <c r="J27" s="155"/>
      <c r="K27" s="156"/>
    </row>
    <row r="28" spans="1:11" x14ac:dyDescent="0.15">
      <c r="A28" s="153" t="s">
        <v>135</v>
      </c>
      <c r="B28" s="155">
        <v>0</v>
      </c>
      <c r="C28" s="156">
        <v>0</v>
      </c>
      <c r="D28" s="155">
        <v>0</v>
      </c>
      <c r="E28" s="156">
        <v>0</v>
      </c>
      <c r="F28" s="155">
        <v>0</v>
      </c>
      <c r="G28" s="156">
        <v>0</v>
      </c>
      <c r="H28" s="155">
        <v>0</v>
      </c>
      <c r="I28" s="156">
        <v>0</v>
      </c>
      <c r="J28" s="155"/>
      <c r="K28" s="156"/>
    </row>
    <row r="29" spans="1:11" x14ac:dyDescent="0.15">
      <c r="A29" s="153" t="s">
        <v>136</v>
      </c>
      <c r="B29" s="155">
        <v>0</v>
      </c>
      <c r="C29" s="156">
        <v>0</v>
      </c>
      <c r="D29" s="155">
        <v>0</v>
      </c>
      <c r="E29" s="156">
        <v>0</v>
      </c>
      <c r="F29" s="155">
        <v>0</v>
      </c>
      <c r="G29" s="156">
        <v>0</v>
      </c>
      <c r="H29" s="155">
        <v>0</v>
      </c>
      <c r="I29" s="156">
        <v>0</v>
      </c>
      <c r="J29" s="155"/>
      <c r="K29" s="156"/>
    </row>
    <row r="30" spans="1:11" x14ac:dyDescent="0.15">
      <c r="A30" s="153" t="s">
        <v>137</v>
      </c>
      <c r="B30" s="155">
        <v>0</v>
      </c>
      <c r="C30" s="156">
        <v>0</v>
      </c>
      <c r="D30" s="155">
        <v>0</v>
      </c>
      <c r="E30" s="156">
        <v>0</v>
      </c>
      <c r="F30" s="155">
        <v>0</v>
      </c>
      <c r="G30" s="156">
        <v>0</v>
      </c>
      <c r="H30" s="155">
        <v>0</v>
      </c>
      <c r="I30" s="156">
        <v>0</v>
      </c>
      <c r="J30" s="155"/>
      <c r="K30" s="156"/>
    </row>
    <row r="31" spans="1:11" x14ac:dyDescent="0.15">
      <c r="A31" s="149" t="s">
        <v>138</v>
      </c>
      <c r="B31" s="151">
        <v>0</v>
      </c>
      <c r="C31" s="152">
        <v>0</v>
      </c>
      <c r="D31" s="151">
        <v>0</v>
      </c>
      <c r="E31" s="152">
        <v>0</v>
      </c>
      <c r="F31" s="151">
        <v>0</v>
      </c>
      <c r="G31" s="152">
        <v>0</v>
      </c>
      <c r="H31" s="151">
        <v>0</v>
      </c>
      <c r="I31" s="152">
        <v>0</v>
      </c>
      <c r="J31" s="151"/>
      <c r="K31" s="152"/>
    </row>
    <row r="32" spans="1:11" x14ac:dyDescent="0.15">
      <c r="A32" s="153" t="s">
        <v>139</v>
      </c>
      <c r="B32" s="155">
        <v>0</v>
      </c>
      <c r="C32" s="156">
        <v>0</v>
      </c>
      <c r="D32" s="155">
        <v>0</v>
      </c>
      <c r="E32" s="156">
        <v>0</v>
      </c>
      <c r="F32" s="155">
        <v>0</v>
      </c>
      <c r="G32" s="156">
        <v>0</v>
      </c>
      <c r="H32" s="155">
        <v>0</v>
      </c>
      <c r="I32" s="156">
        <v>0</v>
      </c>
      <c r="J32" s="155"/>
      <c r="K32" s="156"/>
    </row>
    <row r="33" spans="1:11" x14ac:dyDescent="0.15">
      <c r="A33" s="153" t="s">
        <v>140</v>
      </c>
      <c r="B33" s="155">
        <v>0</v>
      </c>
      <c r="C33" s="156">
        <v>0</v>
      </c>
      <c r="D33" s="155">
        <v>0</v>
      </c>
      <c r="E33" s="156">
        <v>0</v>
      </c>
      <c r="F33" s="155">
        <v>0</v>
      </c>
      <c r="G33" s="156">
        <v>0</v>
      </c>
      <c r="H33" s="155">
        <v>0</v>
      </c>
      <c r="I33" s="156">
        <v>0</v>
      </c>
      <c r="J33" s="155"/>
      <c r="K33" s="156"/>
    </row>
    <row r="34" spans="1:11" x14ac:dyDescent="0.15">
      <c r="A34" s="153" t="s">
        <v>141</v>
      </c>
      <c r="B34" s="155">
        <v>0</v>
      </c>
      <c r="C34" s="156">
        <v>0</v>
      </c>
      <c r="D34" s="155">
        <v>0</v>
      </c>
      <c r="E34" s="156">
        <v>0</v>
      </c>
      <c r="F34" s="155">
        <v>0</v>
      </c>
      <c r="G34" s="156">
        <v>0</v>
      </c>
      <c r="H34" s="155">
        <v>0</v>
      </c>
      <c r="I34" s="156">
        <v>0</v>
      </c>
      <c r="J34" s="155"/>
      <c r="K34" s="156"/>
    </row>
    <row r="35" spans="1:11" x14ac:dyDescent="0.15">
      <c r="A35" s="157" t="s">
        <v>142</v>
      </c>
      <c r="B35" s="159">
        <v>0</v>
      </c>
      <c r="C35" s="160">
        <v>0</v>
      </c>
      <c r="D35" s="159">
        <v>0</v>
      </c>
      <c r="E35" s="160">
        <v>0</v>
      </c>
      <c r="F35" s="159">
        <v>0</v>
      </c>
      <c r="G35" s="160">
        <v>0</v>
      </c>
      <c r="H35" s="159">
        <v>0</v>
      </c>
      <c r="I35" s="160">
        <v>0</v>
      </c>
      <c r="J35" s="159"/>
      <c r="K35" s="160"/>
    </row>
    <row r="36" spans="1:11" x14ac:dyDescent="0.15">
      <c r="A36" s="153" t="s">
        <v>143</v>
      </c>
      <c r="B36" s="155">
        <v>0</v>
      </c>
      <c r="C36" s="156">
        <v>0</v>
      </c>
      <c r="D36" s="155">
        <v>0</v>
      </c>
      <c r="E36" s="156">
        <v>0</v>
      </c>
      <c r="F36" s="155">
        <v>0</v>
      </c>
      <c r="G36" s="156">
        <v>0</v>
      </c>
      <c r="H36" s="155">
        <v>0</v>
      </c>
      <c r="I36" s="156">
        <v>0</v>
      </c>
      <c r="J36" s="155"/>
      <c r="K36" s="156"/>
    </row>
    <row r="37" spans="1:11" x14ac:dyDescent="0.15">
      <c r="A37" s="153" t="s">
        <v>144</v>
      </c>
      <c r="B37" s="155">
        <v>0</v>
      </c>
      <c r="C37" s="156">
        <v>0</v>
      </c>
      <c r="D37" s="155">
        <v>0</v>
      </c>
      <c r="E37" s="156">
        <v>0</v>
      </c>
      <c r="F37" s="155">
        <v>0</v>
      </c>
      <c r="G37" s="156">
        <v>0</v>
      </c>
      <c r="H37" s="155">
        <v>0</v>
      </c>
      <c r="I37" s="156">
        <v>0</v>
      </c>
      <c r="J37" s="155"/>
      <c r="K37" s="156"/>
    </row>
    <row r="38" spans="1:11" x14ac:dyDescent="0.15">
      <c r="A38" s="153" t="s">
        <v>145</v>
      </c>
      <c r="B38" s="155">
        <v>0</v>
      </c>
      <c r="C38" s="156">
        <v>0</v>
      </c>
      <c r="D38" s="155">
        <v>0</v>
      </c>
      <c r="E38" s="156">
        <v>0</v>
      </c>
      <c r="F38" s="155">
        <v>0</v>
      </c>
      <c r="G38" s="156">
        <v>0</v>
      </c>
      <c r="H38" s="155">
        <v>0</v>
      </c>
      <c r="I38" s="156">
        <v>0</v>
      </c>
      <c r="J38" s="155"/>
      <c r="K38" s="156"/>
    </row>
    <row r="39" spans="1:11" x14ac:dyDescent="0.15">
      <c r="A39" s="153" t="s">
        <v>146</v>
      </c>
      <c r="B39" s="155">
        <v>0</v>
      </c>
      <c r="C39" s="156">
        <v>0</v>
      </c>
      <c r="D39" s="155">
        <v>0</v>
      </c>
      <c r="E39" s="156">
        <v>0</v>
      </c>
      <c r="F39" s="155">
        <v>0</v>
      </c>
      <c r="G39" s="156">
        <v>0</v>
      </c>
      <c r="H39" s="155">
        <v>0</v>
      </c>
      <c r="I39" s="156">
        <v>0</v>
      </c>
      <c r="J39" s="155"/>
      <c r="K39" s="156"/>
    </row>
    <row r="40" spans="1:11" x14ac:dyDescent="0.15">
      <c r="A40" s="153" t="s">
        <v>147</v>
      </c>
      <c r="B40" s="155">
        <v>0</v>
      </c>
      <c r="C40" s="156">
        <v>0</v>
      </c>
      <c r="D40" s="155">
        <v>0</v>
      </c>
      <c r="E40" s="156">
        <v>0</v>
      </c>
      <c r="F40" s="155">
        <v>0</v>
      </c>
      <c r="G40" s="156">
        <v>0</v>
      </c>
      <c r="H40" s="155">
        <v>0</v>
      </c>
      <c r="I40" s="156">
        <v>0</v>
      </c>
      <c r="J40" s="155"/>
      <c r="K40" s="156"/>
    </row>
    <row r="41" spans="1:11" x14ac:dyDescent="0.15">
      <c r="A41" s="149" t="s">
        <v>148</v>
      </c>
      <c r="B41" s="151">
        <v>0</v>
      </c>
      <c r="C41" s="152">
        <v>0</v>
      </c>
      <c r="D41" s="151">
        <v>0</v>
      </c>
      <c r="E41" s="152">
        <v>0</v>
      </c>
      <c r="F41" s="151">
        <v>0</v>
      </c>
      <c r="G41" s="152">
        <v>0</v>
      </c>
      <c r="H41" s="151">
        <v>0</v>
      </c>
      <c r="I41" s="152">
        <v>0</v>
      </c>
      <c r="J41" s="151"/>
      <c r="K41" s="152"/>
    </row>
    <row r="42" spans="1:11" x14ac:dyDescent="0.15">
      <c r="A42" s="153" t="s">
        <v>149</v>
      </c>
      <c r="B42" s="155">
        <v>0</v>
      </c>
      <c r="C42" s="156">
        <v>0</v>
      </c>
      <c r="D42" s="155">
        <v>0</v>
      </c>
      <c r="E42" s="156">
        <v>0</v>
      </c>
      <c r="F42" s="155">
        <v>0</v>
      </c>
      <c r="G42" s="156">
        <v>0</v>
      </c>
      <c r="H42" s="155">
        <v>0</v>
      </c>
      <c r="I42" s="156">
        <v>0</v>
      </c>
      <c r="J42" s="155"/>
      <c r="K42" s="156"/>
    </row>
    <row r="43" spans="1:11" x14ac:dyDescent="0.15">
      <c r="A43" s="153" t="s">
        <v>150</v>
      </c>
      <c r="B43" s="155">
        <v>0</v>
      </c>
      <c r="C43" s="156">
        <v>0</v>
      </c>
      <c r="D43" s="155">
        <v>0</v>
      </c>
      <c r="E43" s="156">
        <v>0</v>
      </c>
      <c r="F43" s="155">
        <v>0</v>
      </c>
      <c r="G43" s="156">
        <v>0</v>
      </c>
      <c r="H43" s="155">
        <v>0</v>
      </c>
      <c r="I43" s="156">
        <v>0</v>
      </c>
      <c r="J43" s="155"/>
      <c r="K43" s="156"/>
    </row>
    <row r="44" spans="1:11" x14ac:dyDescent="0.15">
      <c r="A44" s="153" t="s">
        <v>151</v>
      </c>
      <c r="B44" s="155">
        <v>0</v>
      </c>
      <c r="C44" s="156">
        <v>0</v>
      </c>
      <c r="D44" s="155">
        <v>0</v>
      </c>
      <c r="E44" s="156">
        <v>0</v>
      </c>
      <c r="F44" s="155">
        <v>0</v>
      </c>
      <c r="G44" s="156">
        <v>0</v>
      </c>
      <c r="H44" s="155">
        <v>0</v>
      </c>
      <c r="I44" s="156">
        <v>0</v>
      </c>
      <c r="J44" s="155"/>
      <c r="K44" s="156"/>
    </row>
    <row r="45" spans="1:11" x14ac:dyDescent="0.15">
      <c r="A45" s="157" t="s">
        <v>152</v>
      </c>
      <c r="B45" s="159">
        <v>0</v>
      </c>
      <c r="C45" s="160">
        <v>0</v>
      </c>
      <c r="D45" s="159">
        <v>0</v>
      </c>
      <c r="E45" s="160">
        <v>0</v>
      </c>
      <c r="F45" s="159">
        <v>0</v>
      </c>
      <c r="G45" s="160">
        <v>0</v>
      </c>
      <c r="H45" s="159">
        <v>0</v>
      </c>
      <c r="I45" s="160">
        <v>0</v>
      </c>
      <c r="J45" s="159"/>
      <c r="K45" s="160"/>
    </row>
    <row r="46" spans="1:11" x14ac:dyDescent="0.15">
      <c r="A46" s="153" t="s">
        <v>153</v>
      </c>
      <c r="B46" s="155">
        <v>0</v>
      </c>
      <c r="C46" s="156">
        <v>0</v>
      </c>
      <c r="D46" s="155">
        <v>0</v>
      </c>
      <c r="E46" s="156">
        <v>0</v>
      </c>
      <c r="F46" s="155">
        <v>0</v>
      </c>
      <c r="G46" s="156">
        <v>0</v>
      </c>
      <c r="H46" s="155">
        <v>0</v>
      </c>
      <c r="I46" s="156">
        <v>0</v>
      </c>
      <c r="J46" s="155"/>
      <c r="K46" s="156"/>
    </row>
    <row r="47" spans="1:11" x14ac:dyDescent="0.15">
      <c r="A47" s="153" t="s">
        <v>154</v>
      </c>
      <c r="B47" s="155">
        <v>0</v>
      </c>
      <c r="C47" s="156">
        <v>0</v>
      </c>
      <c r="D47" s="155">
        <v>0</v>
      </c>
      <c r="E47" s="156">
        <v>0</v>
      </c>
      <c r="F47" s="155">
        <v>0</v>
      </c>
      <c r="G47" s="156">
        <v>0</v>
      </c>
      <c r="H47" s="155">
        <v>0</v>
      </c>
      <c r="I47" s="156">
        <v>0</v>
      </c>
      <c r="J47" s="155"/>
      <c r="K47" s="156"/>
    </row>
    <row r="48" spans="1:11" x14ac:dyDescent="0.15">
      <c r="A48" s="153" t="s">
        <v>155</v>
      </c>
      <c r="B48" s="155">
        <v>0</v>
      </c>
      <c r="C48" s="156">
        <v>20000</v>
      </c>
      <c r="D48" s="155">
        <v>0</v>
      </c>
      <c r="E48" s="156">
        <v>330000</v>
      </c>
      <c r="F48" s="155">
        <v>0</v>
      </c>
      <c r="G48" s="156">
        <v>100000</v>
      </c>
      <c r="H48" s="155">
        <v>0</v>
      </c>
      <c r="I48" s="156">
        <v>100000</v>
      </c>
      <c r="J48" s="155"/>
      <c r="K48" s="156"/>
    </row>
    <row r="49" spans="1:11" x14ac:dyDescent="0.15">
      <c r="A49" s="153" t="s">
        <v>156</v>
      </c>
      <c r="B49" s="155">
        <v>0</v>
      </c>
      <c r="C49" s="156">
        <v>142900</v>
      </c>
      <c r="D49" s="155">
        <v>0</v>
      </c>
      <c r="E49" s="156">
        <v>168000</v>
      </c>
      <c r="F49" s="155">
        <v>0</v>
      </c>
      <c r="G49" s="156">
        <v>115000</v>
      </c>
      <c r="H49" s="155">
        <v>0</v>
      </c>
      <c r="I49" s="156">
        <v>121000</v>
      </c>
      <c r="J49" s="155"/>
      <c r="K49" s="156"/>
    </row>
    <row r="50" spans="1:11" x14ac:dyDescent="0.15">
      <c r="A50" s="153" t="s">
        <v>157</v>
      </c>
      <c r="B50" s="155">
        <v>0</v>
      </c>
      <c r="C50" s="156">
        <v>50000</v>
      </c>
      <c r="D50" s="155">
        <v>0</v>
      </c>
      <c r="E50" s="156">
        <v>10000</v>
      </c>
      <c r="F50" s="155">
        <v>0</v>
      </c>
      <c r="G50" s="156">
        <v>40000</v>
      </c>
      <c r="H50" s="155">
        <v>0</v>
      </c>
      <c r="I50" s="156">
        <v>25000</v>
      </c>
      <c r="J50" s="155"/>
      <c r="K50" s="156"/>
    </row>
    <row r="51" spans="1:11" x14ac:dyDescent="0.15">
      <c r="A51" s="153" t="s">
        <v>158</v>
      </c>
      <c r="B51" s="155">
        <v>0</v>
      </c>
      <c r="C51" s="156">
        <v>195000</v>
      </c>
      <c r="D51" s="155">
        <v>0</v>
      </c>
      <c r="E51" s="156">
        <v>139000</v>
      </c>
      <c r="F51" s="155">
        <v>0</v>
      </c>
      <c r="G51" s="156">
        <v>199458</v>
      </c>
      <c r="H51" s="155">
        <v>0</v>
      </c>
      <c r="I51" s="156">
        <v>120396</v>
      </c>
      <c r="J51" s="155"/>
      <c r="K51" s="156"/>
    </row>
    <row r="52" spans="1:11" x14ac:dyDescent="0.15">
      <c r="A52" s="153" t="s">
        <v>159</v>
      </c>
      <c r="B52" s="155">
        <v>0</v>
      </c>
      <c r="C52" s="156">
        <v>0</v>
      </c>
      <c r="D52" s="155">
        <v>0</v>
      </c>
      <c r="E52" s="156">
        <v>0</v>
      </c>
      <c r="F52" s="155">
        <v>0</v>
      </c>
      <c r="G52" s="156">
        <v>0</v>
      </c>
      <c r="H52" s="155">
        <v>0</v>
      </c>
      <c r="I52" s="156">
        <v>0</v>
      </c>
      <c r="J52" s="155"/>
      <c r="K52" s="156"/>
    </row>
    <row r="53" spans="1:11" x14ac:dyDescent="0.15">
      <c r="A53" s="203" t="s">
        <v>189</v>
      </c>
      <c r="B53" s="163">
        <f t="shared" ref="B53:K53" si="0">SUM(B6:B52)</f>
        <v>0</v>
      </c>
      <c r="C53" s="164">
        <f t="shared" si="0"/>
        <v>1938576</v>
      </c>
      <c r="D53" s="163">
        <f t="shared" ref="D53:I53" si="1">SUM(D6:D52)</f>
        <v>0</v>
      </c>
      <c r="E53" s="164">
        <f t="shared" si="1"/>
        <v>1824698</v>
      </c>
      <c r="F53" s="163">
        <f t="shared" si="1"/>
        <v>0</v>
      </c>
      <c r="G53" s="164">
        <f t="shared" si="1"/>
        <v>1663226</v>
      </c>
      <c r="H53" s="163">
        <f t="shared" si="1"/>
        <v>0</v>
      </c>
      <c r="I53" s="164">
        <f t="shared" si="1"/>
        <v>826090</v>
      </c>
      <c r="J53" s="163">
        <f t="shared" si="0"/>
        <v>0</v>
      </c>
      <c r="K53" s="164">
        <f t="shared" si="0"/>
        <v>0</v>
      </c>
    </row>
  </sheetData>
  <mergeCells count="6">
    <mergeCell ref="A4:A5"/>
    <mergeCell ref="B4:C4"/>
    <mergeCell ref="J4:K4"/>
    <mergeCell ref="D4:E4"/>
    <mergeCell ref="F4:G4"/>
    <mergeCell ref="H4:I4"/>
  </mergeCells>
  <phoneticPr fontId="1"/>
  <pageMargins left="0.70866141732283472" right="0.70866141732283472" top="0.74803149606299213" bottom="0.74803149606299213" header="0.31496062992125984" footer="0.31496062992125984"/>
  <pageSetup paperSize="9" scale="7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84FD0-6249-4FFD-9EB8-978930930173}">
  <sheetPr>
    <pageSetUpPr fitToPage="1"/>
  </sheetPr>
  <dimension ref="A1:F51"/>
  <sheetViews>
    <sheetView view="pageBreakPreview" zoomScale="90" zoomScaleNormal="80" zoomScaleSheetLayoutView="90" workbookViewId="0">
      <pane xSplit="1" ySplit="3" topLeftCell="B4" activePane="bottomRight" state="frozen"/>
      <selection pane="topRight" activeCell="B1" sqref="B1"/>
      <selection pane="bottomLeft" activeCell="A6" sqref="A6"/>
      <selection pane="bottomRight" activeCell="F4" sqref="F4"/>
    </sheetView>
  </sheetViews>
  <sheetFormatPr defaultRowHeight="12" x14ac:dyDescent="0.15"/>
  <cols>
    <col min="1" max="1" width="15.625" style="144" customWidth="1"/>
    <col min="2" max="6" width="12.625" style="144" customWidth="1"/>
    <col min="7" max="16384" width="9" style="144"/>
  </cols>
  <sheetData>
    <row r="1" spans="1:6" ht="19.5" customHeight="1" x14ac:dyDescent="0.15">
      <c r="A1" s="202" t="s">
        <v>176</v>
      </c>
    </row>
    <row r="2" spans="1:6" x14ac:dyDescent="0.15">
      <c r="C2" s="145"/>
      <c r="D2" s="145"/>
      <c r="E2" s="145"/>
      <c r="F2" s="145" t="s">
        <v>107</v>
      </c>
    </row>
    <row r="3" spans="1:6" ht="21.75" customHeight="1" x14ac:dyDescent="0.15">
      <c r="A3" s="166" t="s">
        <v>108</v>
      </c>
      <c r="B3" s="167" t="s">
        <v>163</v>
      </c>
      <c r="C3" s="166" t="s">
        <v>164</v>
      </c>
      <c r="D3" s="166" t="s">
        <v>185</v>
      </c>
      <c r="E3" s="166" t="s">
        <v>198</v>
      </c>
      <c r="F3" s="166" t="s">
        <v>203</v>
      </c>
    </row>
    <row r="4" spans="1:6" x14ac:dyDescent="0.15">
      <c r="A4" s="149" t="s">
        <v>6</v>
      </c>
      <c r="B4" s="150">
        <v>78000</v>
      </c>
      <c r="C4" s="205">
        <v>98250</v>
      </c>
      <c r="D4" s="205">
        <v>99300</v>
      </c>
      <c r="E4" s="205">
        <v>99114</v>
      </c>
      <c r="F4" s="205"/>
    </row>
    <row r="5" spans="1:6" x14ac:dyDescent="0.15">
      <c r="A5" s="153" t="s">
        <v>114</v>
      </c>
      <c r="B5" s="154">
        <v>525961</v>
      </c>
      <c r="C5" s="165">
        <v>439374</v>
      </c>
      <c r="D5" s="165">
        <v>340549</v>
      </c>
      <c r="E5" s="165">
        <v>652900</v>
      </c>
      <c r="F5" s="165"/>
    </row>
    <row r="6" spans="1:6" x14ac:dyDescent="0.15">
      <c r="A6" s="153" t="s">
        <v>115</v>
      </c>
      <c r="B6" s="154">
        <v>81360</v>
      </c>
      <c r="C6" s="165">
        <v>17532</v>
      </c>
      <c r="D6" s="165">
        <v>67000</v>
      </c>
      <c r="E6" s="165">
        <v>125000</v>
      </c>
      <c r="F6" s="165"/>
    </row>
    <row r="7" spans="1:6" x14ac:dyDescent="0.15">
      <c r="A7" s="153" t="s">
        <v>116</v>
      </c>
      <c r="B7" s="154">
        <v>331700</v>
      </c>
      <c r="C7" s="165">
        <v>511100</v>
      </c>
      <c r="D7" s="165">
        <v>687000</v>
      </c>
      <c r="E7" s="165">
        <v>664149</v>
      </c>
      <c r="F7" s="165"/>
    </row>
    <row r="8" spans="1:6" x14ac:dyDescent="0.15">
      <c r="A8" s="153" t="s">
        <v>117</v>
      </c>
      <c r="B8" s="154">
        <v>557000</v>
      </c>
      <c r="C8" s="165">
        <v>519012</v>
      </c>
      <c r="D8" s="165">
        <v>654400</v>
      </c>
      <c r="E8" s="165">
        <v>490800</v>
      </c>
      <c r="F8" s="165"/>
    </row>
    <row r="9" spans="1:6" x14ac:dyDescent="0.15">
      <c r="A9" s="149" t="s">
        <v>118</v>
      </c>
      <c r="B9" s="150">
        <v>824700</v>
      </c>
      <c r="C9" s="205">
        <v>1233725</v>
      </c>
      <c r="D9" s="205">
        <v>1127250</v>
      </c>
      <c r="E9" s="205">
        <v>1367700</v>
      </c>
      <c r="F9" s="205"/>
    </row>
    <row r="10" spans="1:6" x14ac:dyDescent="0.15">
      <c r="A10" s="153" t="s">
        <v>119</v>
      </c>
      <c r="B10" s="154">
        <v>1792000</v>
      </c>
      <c r="C10" s="165">
        <v>1457700</v>
      </c>
      <c r="D10" s="165">
        <v>1300200</v>
      </c>
      <c r="E10" s="165">
        <v>1135620</v>
      </c>
      <c r="F10" s="165"/>
    </row>
    <row r="11" spans="1:6" x14ac:dyDescent="0.15">
      <c r="A11" s="153" t="s">
        <v>120</v>
      </c>
      <c r="B11" s="154">
        <v>411500</v>
      </c>
      <c r="C11" s="165">
        <v>438160</v>
      </c>
      <c r="D11" s="165">
        <v>531360</v>
      </c>
      <c r="E11" s="165">
        <v>441360</v>
      </c>
      <c r="F11" s="165"/>
    </row>
    <row r="12" spans="1:6" x14ac:dyDescent="0.15">
      <c r="A12" s="153" t="s">
        <v>121</v>
      </c>
      <c r="B12" s="154">
        <v>132717</v>
      </c>
      <c r="C12" s="165">
        <v>131545</v>
      </c>
      <c r="D12" s="165">
        <v>185763</v>
      </c>
      <c r="E12" s="165">
        <v>266753</v>
      </c>
      <c r="F12" s="165"/>
    </row>
    <row r="13" spans="1:6" x14ac:dyDescent="0.15">
      <c r="A13" s="157" t="s">
        <v>122</v>
      </c>
      <c r="B13" s="158">
        <v>849343</v>
      </c>
      <c r="C13" s="206">
        <v>715935</v>
      </c>
      <c r="D13" s="206">
        <v>450018</v>
      </c>
      <c r="E13" s="206">
        <v>719592</v>
      </c>
      <c r="F13" s="206"/>
    </row>
    <row r="14" spans="1:6" x14ac:dyDescent="0.15">
      <c r="A14" s="153" t="s">
        <v>123</v>
      </c>
      <c r="B14" s="154">
        <v>200000</v>
      </c>
      <c r="C14" s="165">
        <v>771646</v>
      </c>
      <c r="D14" s="165">
        <v>705000</v>
      </c>
      <c r="E14" s="165">
        <v>1075570</v>
      </c>
      <c r="F14" s="165"/>
    </row>
    <row r="15" spans="1:6" x14ac:dyDescent="0.15">
      <c r="A15" s="153" t="s">
        <v>124</v>
      </c>
      <c r="B15" s="154">
        <v>307000</v>
      </c>
      <c r="C15" s="165">
        <v>488425</v>
      </c>
      <c r="D15" s="165">
        <v>742577</v>
      </c>
      <c r="E15" s="165">
        <v>826670</v>
      </c>
      <c r="F15" s="165"/>
    </row>
    <row r="16" spans="1:6" x14ac:dyDescent="0.15">
      <c r="A16" s="153" t="s">
        <v>125</v>
      </c>
      <c r="B16" s="154">
        <v>0</v>
      </c>
      <c r="C16" s="165">
        <v>0</v>
      </c>
      <c r="D16" s="165">
        <v>0</v>
      </c>
      <c r="E16" s="165">
        <v>0</v>
      </c>
      <c r="F16" s="165"/>
    </row>
    <row r="17" spans="1:6" x14ac:dyDescent="0.15">
      <c r="A17" s="153" t="s">
        <v>126</v>
      </c>
      <c r="B17" s="154">
        <v>191000</v>
      </c>
      <c r="C17" s="165">
        <v>312000</v>
      </c>
      <c r="D17" s="165">
        <v>328000</v>
      </c>
      <c r="E17" s="165">
        <v>320000</v>
      </c>
      <c r="F17" s="165"/>
    </row>
    <row r="18" spans="1:6" x14ac:dyDescent="0.15">
      <c r="A18" s="153" t="s">
        <v>127</v>
      </c>
      <c r="B18" s="154">
        <v>21000</v>
      </c>
      <c r="C18" s="165">
        <v>499720</v>
      </c>
      <c r="D18" s="165">
        <v>494596.8</v>
      </c>
      <c r="E18" s="165">
        <v>508560</v>
      </c>
      <c r="F18" s="165"/>
    </row>
    <row r="19" spans="1:6" x14ac:dyDescent="0.15">
      <c r="A19" s="149" t="s">
        <v>128</v>
      </c>
      <c r="B19" s="150">
        <v>288431</v>
      </c>
      <c r="C19" s="205">
        <v>281000</v>
      </c>
      <c r="D19" s="205">
        <v>506550</v>
      </c>
      <c r="E19" s="205">
        <v>313059</v>
      </c>
      <c r="F19" s="205"/>
    </row>
    <row r="20" spans="1:6" x14ac:dyDescent="0.15">
      <c r="A20" s="153" t="s">
        <v>129</v>
      </c>
      <c r="B20" s="154">
        <v>0</v>
      </c>
      <c r="C20" s="165">
        <v>30400</v>
      </c>
      <c r="D20" s="165">
        <v>30400</v>
      </c>
      <c r="E20" s="165">
        <v>12650</v>
      </c>
      <c r="F20" s="165"/>
    </row>
    <row r="21" spans="1:6" x14ac:dyDescent="0.15">
      <c r="A21" s="153" t="s">
        <v>130</v>
      </c>
      <c r="B21" s="154">
        <v>44600</v>
      </c>
      <c r="C21" s="165">
        <v>121323</v>
      </c>
      <c r="D21" s="165">
        <v>235415</v>
      </c>
      <c r="E21" s="165">
        <v>148000</v>
      </c>
      <c r="F21" s="165"/>
    </row>
    <row r="22" spans="1:6" x14ac:dyDescent="0.15">
      <c r="A22" s="153" t="s">
        <v>131</v>
      </c>
      <c r="B22" s="154">
        <v>1207276</v>
      </c>
      <c r="C22" s="165">
        <v>1575392</v>
      </c>
      <c r="D22" s="165">
        <v>1866460</v>
      </c>
      <c r="E22" s="165">
        <v>2125991</v>
      </c>
      <c r="F22" s="165"/>
    </row>
    <row r="23" spans="1:6" x14ac:dyDescent="0.15">
      <c r="A23" s="157" t="s">
        <v>132</v>
      </c>
      <c r="B23" s="158">
        <v>509633</v>
      </c>
      <c r="C23" s="206">
        <v>559800</v>
      </c>
      <c r="D23" s="206">
        <v>997500</v>
      </c>
      <c r="E23" s="206">
        <v>1035500</v>
      </c>
      <c r="F23" s="206"/>
    </row>
    <row r="24" spans="1:6" x14ac:dyDescent="0.15">
      <c r="A24" s="153" t="s">
        <v>133</v>
      </c>
      <c r="B24" s="154">
        <v>162220</v>
      </c>
      <c r="C24" s="165">
        <f>323538+99900</f>
        <v>423438</v>
      </c>
      <c r="D24" s="165">
        <v>427622</v>
      </c>
      <c r="E24" s="165">
        <v>361646</v>
      </c>
      <c r="F24" s="165"/>
    </row>
    <row r="25" spans="1:6" x14ac:dyDescent="0.15">
      <c r="A25" s="153" t="s">
        <v>134</v>
      </c>
      <c r="B25" s="154">
        <v>1580000</v>
      </c>
      <c r="C25" s="165">
        <v>1580000</v>
      </c>
      <c r="D25" s="165">
        <v>1580000</v>
      </c>
      <c r="E25" s="165">
        <v>1580000</v>
      </c>
      <c r="F25" s="165"/>
    </row>
    <row r="26" spans="1:6" x14ac:dyDescent="0.15">
      <c r="A26" s="153" t="s">
        <v>135</v>
      </c>
      <c r="B26" s="154">
        <v>0</v>
      </c>
      <c r="C26" s="165">
        <v>0</v>
      </c>
      <c r="D26" s="165">
        <v>0</v>
      </c>
      <c r="E26" s="165">
        <v>0</v>
      </c>
      <c r="F26" s="165"/>
    </row>
    <row r="27" spans="1:6" x14ac:dyDescent="0.15">
      <c r="A27" s="153" t="s">
        <v>136</v>
      </c>
      <c r="B27" s="154">
        <v>225000</v>
      </c>
      <c r="C27" s="165">
        <v>160200</v>
      </c>
      <c r="D27" s="165">
        <v>203670</v>
      </c>
      <c r="E27" s="165">
        <v>241671</v>
      </c>
      <c r="F27" s="165"/>
    </row>
    <row r="28" spans="1:6" x14ac:dyDescent="0.15">
      <c r="A28" s="153" t="s">
        <v>137</v>
      </c>
      <c r="B28" s="154">
        <v>467800</v>
      </c>
      <c r="C28" s="165">
        <v>426700</v>
      </c>
      <c r="D28" s="165">
        <v>455100</v>
      </c>
      <c r="E28" s="165">
        <v>545700</v>
      </c>
      <c r="F28" s="165"/>
    </row>
    <row r="29" spans="1:6" x14ac:dyDescent="0.15">
      <c r="A29" s="149" t="s">
        <v>138</v>
      </c>
      <c r="B29" s="150">
        <v>400000</v>
      </c>
      <c r="C29" s="205">
        <v>298643</v>
      </c>
      <c r="D29" s="205">
        <v>300000</v>
      </c>
      <c r="E29" s="205">
        <v>250000</v>
      </c>
      <c r="F29" s="205"/>
    </row>
    <row r="30" spans="1:6" x14ac:dyDescent="0.15">
      <c r="A30" s="153" t="s">
        <v>139</v>
      </c>
      <c r="B30" s="154">
        <v>96800</v>
      </c>
      <c r="C30" s="165">
        <v>78000</v>
      </c>
      <c r="D30" s="165">
        <v>80000</v>
      </c>
      <c r="E30" s="165">
        <v>119999</v>
      </c>
      <c r="F30" s="165"/>
    </row>
    <row r="31" spans="1:6" x14ac:dyDescent="0.15">
      <c r="A31" s="153" t="s">
        <v>140</v>
      </c>
      <c r="B31" s="154">
        <v>2400000</v>
      </c>
      <c r="C31" s="165">
        <v>1700000</v>
      </c>
      <c r="D31" s="165">
        <v>1700000</v>
      </c>
      <c r="E31" s="165">
        <v>1200000</v>
      </c>
      <c r="F31" s="165"/>
    </row>
    <row r="32" spans="1:6" x14ac:dyDescent="0.15">
      <c r="A32" s="153" t="s">
        <v>141</v>
      </c>
      <c r="B32" s="154">
        <v>872365</v>
      </c>
      <c r="C32" s="165">
        <v>860526</v>
      </c>
      <c r="D32" s="165">
        <v>820500</v>
      </c>
      <c r="E32" s="165">
        <v>733501</v>
      </c>
      <c r="F32" s="165"/>
    </row>
    <row r="33" spans="1:6" x14ac:dyDescent="0.15">
      <c r="A33" s="157" t="s">
        <v>142</v>
      </c>
      <c r="B33" s="158">
        <v>23750</v>
      </c>
      <c r="C33" s="206">
        <v>59478</v>
      </c>
      <c r="D33" s="206">
        <v>334138</v>
      </c>
      <c r="E33" s="206">
        <v>210925</v>
      </c>
      <c r="F33" s="206"/>
    </row>
    <row r="34" spans="1:6" x14ac:dyDescent="0.15">
      <c r="A34" s="153" t="s">
        <v>143</v>
      </c>
      <c r="B34" s="154">
        <v>1092840</v>
      </c>
      <c r="C34" s="165">
        <v>985470</v>
      </c>
      <c r="D34" s="165">
        <v>995600</v>
      </c>
      <c r="E34" s="165">
        <v>886050</v>
      </c>
      <c r="F34" s="165"/>
    </row>
    <row r="35" spans="1:6" x14ac:dyDescent="0.15">
      <c r="A35" s="153" t="s">
        <v>144</v>
      </c>
      <c r="B35" s="154">
        <v>946838</v>
      </c>
      <c r="C35" s="165">
        <v>663568</v>
      </c>
      <c r="D35" s="165">
        <v>830424</v>
      </c>
      <c r="E35" s="165">
        <v>591976</v>
      </c>
      <c r="F35" s="165"/>
    </row>
    <row r="36" spans="1:6" x14ac:dyDescent="0.15">
      <c r="A36" s="153" t="s">
        <v>145</v>
      </c>
      <c r="B36" s="154">
        <v>167269</v>
      </c>
      <c r="C36" s="165">
        <v>0</v>
      </c>
      <c r="D36" s="165">
        <v>0</v>
      </c>
      <c r="E36" s="165">
        <v>0</v>
      </c>
      <c r="F36" s="165"/>
    </row>
    <row r="37" spans="1:6" x14ac:dyDescent="0.15">
      <c r="A37" s="153" t="s">
        <v>146</v>
      </c>
      <c r="B37" s="154">
        <v>1929154</v>
      </c>
      <c r="C37" s="165">
        <v>1064058</v>
      </c>
      <c r="D37" s="165">
        <v>1388820</v>
      </c>
      <c r="E37" s="165">
        <v>1237730</v>
      </c>
      <c r="F37" s="165"/>
    </row>
    <row r="38" spans="1:6" x14ac:dyDescent="0.15">
      <c r="A38" s="153" t="s">
        <v>147</v>
      </c>
      <c r="B38" s="154">
        <v>248980</v>
      </c>
      <c r="C38" s="165">
        <v>273292</v>
      </c>
      <c r="D38" s="165">
        <v>540962</v>
      </c>
      <c r="E38" s="165">
        <v>241965</v>
      </c>
      <c r="F38" s="165"/>
    </row>
    <row r="39" spans="1:6" x14ac:dyDescent="0.15">
      <c r="A39" s="149" t="s">
        <v>148</v>
      </c>
      <c r="B39" s="150">
        <v>234000</v>
      </c>
      <c r="C39" s="205">
        <v>223500</v>
      </c>
      <c r="D39" s="205">
        <v>261000</v>
      </c>
      <c r="E39" s="205">
        <v>271000</v>
      </c>
      <c r="F39" s="205"/>
    </row>
    <row r="40" spans="1:6" x14ac:dyDescent="0.15">
      <c r="A40" s="153" t="s">
        <v>149</v>
      </c>
      <c r="B40" s="154">
        <v>377000</v>
      </c>
      <c r="C40" s="165">
        <v>385000</v>
      </c>
      <c r="D40" s="165">
        <v>308000</v>
      </c>
      <c r="E40" s="165">
        <v>291000</v>
      </c>
      <c r="F40" s="165"/>
    </row>
    <row r="41" spans="1:6" x14ac:dyDescent="0.15">
      <c r="A41" s="153" t="s">
        <v>150</v>
      </c>
      <c r="B41" s="154">
        <v>310200</v>
      </c>
      <c r="C41" s="165">
        <v>327865</v>
      </c>
      <c r="D41" s="165">
        <v>307955</v>
      </c>
      <c r="E41" s="165">
        <v>255136</v>
      </c>
      <c r="F41" s="165"/>
    </row>
    <row r="42" spans="1:6" x14ac:dyDescent="0.15">
      <c r="A42" s="153" t="s">
        <v>151</v>
      </c>
      <c r="B42" s="154">
        <v>509452</v>
      </c>
      <c r="C42" s="165">
        <v>415437</v>
      </c>
      <c r="D42" s="165">
        <v>424328</v>
      </c>
      <c r="E42" s="165">
        <v>429381</v>
      </c>
      <c r="F42" s="165"/>
    </row>
    <row r="43" spans="1:6" x14ac:dyDescent="0.15">
      <c r="A43" s="157" t="s">
        <v>152</v>
      </c>
      <c r="B43" s="158">
        <v>409533</v>
      </c>
      <c r="C43" s="206">
        <v>401490</v>
      </c>
      <c r="D43" s="206">
        <v>366491</v>
      </c>
      <c r="E43" s="206">
        <v>240881</v>
      </c>
      <c r="F43" s="206"/>
    </row>
    <row r="44" spans="1:6" x14ac:dyDescent="0.15">
      <c r="A44" s="153" t="s">
        <v>153</v>
      </c>
      <c r="B44" s="154">
        <v>82018</v>
      </c>
      <c r="C44" s="165">
        <v>64099</v>
      </c>
      <c r="D44" s="165">
        <v>263342</v>
      </c>
      <c r="E44" s="165">
        <v>245239</v>
      </c>
      <c r="F44" s="165"/>
    </row>
    <row r="45" spans="1:6" x14ac:dyDescent="0.15">
      <c r="A45" s="153" t="s">
        <v>154</v>
      </c>
      <c r="B45" s="154">
        <v>1762003</v>
      </c>
      <c r="C45" s="165">
        <v>1744838</v>
      </c>
      <c r="D45" s="165">
        <v>1973807</v>
      </c>
      <c r="E45" s="165">
        <v>2557000</v>
      </c>
      <c r="F45" s="165"/>
    </row>
    <row r="46" spans="1:6" x14ac:dyDescent="0.15">
      <c r="A46" s="153" t="s">
        <v>155</v>
      </c>
      <c r="B46" s="154">
        <v>970535</v>
      </c>
      <c r="C46" s="165">
        <v>1427400</v>
      </c>
      <c r="D46" s="165">
        <v>1416200</v>
      </c>
      <c r="E46" s="165">
        <v>1246287</v>
      </c>
      <c r="F46" s="165"/>
    </row>
    <row r="47" spans="1:6" x14ac:dyDescent="0.15">
      <c r="A47" s="153" t="s">
        <v>156</v>
      </c>
      <c r="B47" s="154">
        <v>2361000</v>
      </c>
      <c r="C47" s="165">
        <v>2379000</v>
      </c>
      <c r="D47" s="165">
        <v>2360000</v>
      </c>
      <c r="E47" s="165">
        <v>2382000</v>
      </c>
      <c r="F47" s="165"/>
    </row>
    <row r="48" spans="1:6" x14ac:dyDescent="0.15">
      <c r="A48" s="153" t="s">
        <v>157</v>
      </c>
      <c r="B48" s="154">
        <v>210000</v>
      </c>
      <c r="C48" s="165">
        <v>264000</v>
      </c>
      <c r="D48" s="165">
        <v>340000</v>
      </c>
      <c r="E48" s="165">
        <v>330000</v>
      </c>
      <c r="F48" s="165"/>
    </row>
    <row r="49" spans="1:6" x14ac:dyDescent="0.15">
      <c r="A49" s="153" t="s">
        <v>158</v>
      </c>
      <c r="B49" s="154">
        <v>512000</v>
      </c>
      <c r="C49" s="165">
        <v>454000</v>
      </c>
      <c r="D49" s="165">
        <v>449000</v>
      </c>
      <c r="E49" s="165">
        <v>471000</v>
      </c>
      <c r="F49" s="165"/>
    </row>
    <row r="50" spans="1:6" x14ac:dyDescent="0.15">
      <c r="A50" s="153" t="s">
        <v>159</v>
      </c>
      <c r="B50" s="154">
        <v>0</v>
      </c>
      <c r="C50" s="165">
        <v>356000</v>
      </c>
      <c r="D50" s="165">
        <v>609000</v>
      </c>
      <c r="E50" s="165">
        <v>469000</v>
      </c>
      <c r="F50" s="165"/>
    </row>
    <row r="51" spans="1:6" x14ac:dyDescent="0.15">
      <c r="A51" s="203" t="s">
        <v>189</v>
      </c>
      <c r="B51" s="162">
        <f t="shared" ref="B51:F51" si="0">SUM(B4:B50)</f>
        <v>26703978</v>
      </c>
      <c r="C51" s="161">
        <f>SUM(C4:C50)</f>
        <v>27218041</v>
      </c>
      <c r="D51" s="161">
        <f t="shared" ref="D51" si="1">SUM(D4:D50)</f>
        <v>30085297.800000001</v>
      </c>
      <c r="E51" s="161">
        <f t="shared" ref="E51" si="2">SUM(E4:E50)</f>
        <v>29718075</v>
      </c>
      <c r="F51" s="161">
        <f t="shared" si="0"/>
        <v>0</v>
      </c>
    </row>
  </sheetData>
  <phoneticPr fontId="1"/>
  <pageMargins left="0.70866141732283472" right="0.70866141732283472" top="0.74803149606299213" bottom="0.74803149606299213" header="0.31496062992125984" footer="0.31496062992125984"/>
  <pageSetup paperSize="9" scale="7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AC714-A52C-4107-B435-B3BCBC80CA2D}">
  <sheetPr>
    <pageSetUpPr fitToPage="1"/>
  </sheetPr>
  <dimension ref="A1:F51"/>
  <sheetViews>
    <sheetView view="pageBreakPreview" zoomScale="90" zoomScaleNormal="80" zoomScaleSheetLayoutView="90" workbookViewId="0">
      <pane xSplit="1" ySplit="3" topLeftCell="B4" activePane="bottomRight" state="frozen"/>
      <selection pane="topRight" activeCell="B1" sqref="B1"/>
      <selection pane="bottomLeft" activeCell="A6" sqref="A6"/>
      <selection pane="bottomRight" activeCell="F4" sqref="F4"/>
    </sheetView>
  </sheetViews>
  <sheetFormatPr defaultRowHeight="12" x14ac:dyDescent="0.15"/>
  <cols>
    <col min="1" max="1" width="15.625" style="144" customWidth="1"/>
    <col min="2" max="6" width="12.625" style="144" customWidth="1"/>
    <col min="7" max="16384" width="9" style="144"/>
  </cols>
  <sheetData>
    <row r="1" spans="1:6" ht="20.25" customHeight="1" x14ac:dyDescent="0.15">
      <c r="A1" s="202" t="s">
        <v>177</v>
      </c>
    </row>
    <row r="2" spans="1:6" x14ac:dyDescent="0.15">
      <c r="C2" s="145"/>
      <c r="D2" s="145"/>
      <c r="E2" s="145"/>
      <c r="F2" s="145" t="s">
        <v>107</v>
      </c>
    </row>
    <row r="3" spans="1:6" ht="21.75" customHeight="1" x14ac:dyDescent="0.15">
      <c r="A3" s="166" t="s">
        <v>108</v>
      </c>
      <c r="B3" s="167" t="s">
        <v>163</v>
      </c>
      <c r="C3" s="166" t="s">
        <v>164</v>
      </c>
      <c r="D3" s="166" t="s">
        <v>185</v>
      </c>
      <c r="E3" s="166" t="s">
        <v>198</v>
      </c>
      <c r="F3" s="166" t="s">
        <v>203</v>
      </c>
    </row>
    <row r="4" spans="1:6" x14ac:dyDescent="0.15">
      <c r="A4" s="149" t="s">
        <v>6</v>
      </c>
      <c r="B4" s="150">
        <v>99250</v>
      </c>
      <c r="C4" s="205">
        <v>99250</v>
      </c>
      <c r="D4" s="205">
        <v>99300</v>
      </c>
      <c r="E4" s="205">
        <v>99288</v>
      </c>
      <c r="F4" s="205"/>
    </row>
    <row r="5" spans="1:6" x14ac:dyDescent="0.15">
      <c r="A5" s="153" t="s">
        <v>114</v>
      </c>
      <c r="B5" s="154">
        <v>76200</v>
      </c>
      <c r="C5" s="165">
        <v>230000</v>
      </c>
      <c r="D5" s="165">
        <v>100000</v>
      </c>
      <c r="E5" s="165">
        <v>0</v>
      </c>
      <c r="F5" s="165"/>
    </row>
    <row r="6" spans="1:6" x14ac:dyDescent="0.15">
      <c r="A6" s="153" t="s">
        <v>115</v>
      </c>
      <c r="B6" s="154">
        <v>73000</v>
      </c>
      <c r="C6" s="165">
        <v>60662</v>
      </c>
      <c r="D6" s="165">
        <v>195201</v>
      </c>
      <c r="E6" s="165">
        <v>50000</v>
      </c>
      <c r="F6" s="165"/>
    </row>
    <row r="7" spans="1:6" x14ac:dyDescent="0.15">
      <c r="A7" s="153" t="s">
        <v>116</v>
      </c>
      <c r="B7" s="154">
        <v>120000</v>
      </c>
      <c r="C7" s="165">
        <v>132000</v>
      </c>
      <c r="D7" s="165">
        <v>120000</v>
      </c>
      <c r="E7" s="165">
        <v>180000</v>
      </c>
      <c r="F7" s="165"/>
    </row>
    <row r="8" spans="1:6" x14ac:dyDescent="0.15">
      <c r="A8" s="153" t="s">
        <v>117</v>
      </c>
      <c r="B8" s="154">
        <v>75500</v>
      </c>
      <c r="C8" s="165">
        <v>55662</v>
      </c>
      <c r="D8" s="165">
        <v>78100</v>
      </c>
      <c r="E8" s="165">
        <v>46200</v>
      </c>
      <c r="F8" s="165"/>
    </row>
    <row r="9" spans="1:6" x14ac:dyDescent="0.15">
      <c r="A9" s="149" t="s">
        <v>118</v>
      </c>
      <c r="B9" s="150">
        <v>20000</v>
      </c>
      <c r="C9" s="205">
        <v>290000</v>
      </c>
      <c r="D9" s="205">
        <v>30000</v>
      </c>
      <c r="E9" s="205">
        <v>237400</v>
      </c>
      <c r="F9" s="205"/>
    </row>
    <row r="10" spans="1:6" x14ac:dyDescent="0.15">
      <c r="A10" s="153" t="s">
        <v>119</v>
      </c>
      <c r="B10" s="154">
        <v>244000</v>
      </c>
      <c r="C10" s="165">
        <v>378000</v>
      </c>
      <c r="D10" s="165">
        <v>349000</v>
      </c>
      <c r="E10" s="165">
        <v>500300</v>
      </c>
      <c r="F10" s="165"/>
    </row>
    <row r="11" spans="1:6" x14ac:dyDescent="0.15">
      <c r="A11" s="153" t="s">
        <v>120</v>
      </c>
      <c r="B11" s="154">
        <v>0</v>
      </c>
      <c r="C11" s="165">
        <v>0</v>
      </c>
      <c r="D11" s="165">
        <v>100000</v>
      </c>
      <c r="E11" s="165">
        <v>0</v>
      </c>
      <c r="F11" s="165"/>
    </row>
    <row r="12" spans="1:6" x14ac:dyDescent="0.15">
      <c r="A12" s="153" t="s">
        <v>121</v>
      </c>
      <c r="B12" s="154">
        <v>669551</v>
      </c>
      <c r="C12" s="165">
        <v>90950</v>
      </c>
      <c r="D12" s="165">
        <v>231400</v>
      </c>
      <c r="E12" s="165">
        <v>303129</v>
      </c>
      <c r="F12" s="165"/>
    </row>
    <row r="13" spans="1:6" x14ac:dyDescent="0.15">
      <c r="A13" s="157" t="s">
        <v>122</v>
      </c>
      <c r="B13" s="158">
        <v>194515</v>
      </c>
      <c r="C13" s="206">
        <v>88805</v>
      </c>
      <c r="D13" s="206">
        <v>178235</v>
      </c>
      <c r="E13" s="206">
        <v>201804</v>
      </c>
      <c r="F13" s="206"/>
    </row>
    <row r="14" spans="1:6" x14ac:dyDescent="0.15">
      <c r="A14" s="153" t="s">
        <v>123</v>
      </c>
      <c r="B14" s="154">
        <v>360000</v>
      </c>
      <c r="C14" s="165">
        <v>360000</v>
      </c>
      <c r="D14" s="165">
        <v>405000</v>
      </c>
      <c r="E14" s="165">
        <v>405000</v>
      </c>
      <c r="F14" s="165"/>
    </row>
    <row r="15" spans="1:6" x14ac:dyDescent="0.15">
      <c r="A15" s="153" t="s">
        <v>124</v>
      </c>
      <c r="B15" s="154">
        <v>0</v>
      </c>
      <c r="C15" s="165">
        <v>0</v>
      </c>
      <c r="D15" s="165">
        <v>0</v>
      </c>
      <c r="E15" s="165">
        <v>0</v>
      </c>
      <c r="F15" s="165"/>
    </row>
    <row r="16" spans="1:6" x14ac:dyDescent="0.15">
      <c r="A16" s="153" t="s">
        <v>125</v>
      </c>
      <c r="B16" s="154">
        <v>0</v>
      </c>
      <c r="C16" s="165">
        <v>0</v>
      </c>
      <c r="D16" s="165">
        <v>0</v>
      </c>
      <c r="E16" s="165">
        <v>0</v>
      </c>
      <c r="F16" s="165"/>
    </row>
    <row r="17" spans="1:6" x14ac:dyDescent="0.15">
      <c r="A17" s="153" t="s">
        <v>126</v>
      </c>
      <c r="B17" s="154">
        <v>14000</v>
      </c>
      <c r="C17" s="165">
        <v>10000</v>
      </c>
      <c r="D17" s="165">
        <v>33000</v>
      </c>
      <c r="E17" s="165">
        <v>18000</v>
      </c>
      <c r="F17" s="165"/>
    </row>
    <row r="18" spans="1:6" x14ac:dyDescent="0.15">
      <c r="A18" s="153" t="s">
        <v>127</v>
      </c>
      <c r="B18" s="154">
        <v>80000</v>
      </c>
      <c r="C18" s="165">
        <v>880000</v>
      </c>
      <c r="D18" s="165">
        <v>80000</v>
      </c>
      <c r="E18" s="165">
        <v>0</v>
      </c>
      <c r="F18" s="165"/>
    </row>
    <row r="19" spans="1:6" x14ac:dyDescent="0.15">
      <c r="A19" s="149" t="s">
        <v>128</v>
      </c>
      <c r="B19" s="150">
        <v>76388</v>
      </c>
      <c r="C19" s="205">
        <v>106000</v>
      </c>
      <c r="D19" s="205">
        <v>202000</v>
      </c>
      <c r="E19" s="205">
        <v>124000</v>
      </c>
      <c r="F19" s="205"/>
    </row>
    <row r="20" spans="1:6" x14ac:dyDescent="0.15">
      <c r="A20" s="153" t="s">
        <v>129</v>
      </c>
      <c r="B20" s="154">
        <v>15000</v>
      </c>
      <c r="C20" s="165">
        <v>225000</v>
      </c>
      <c r="D20" s="165">
        <v>144531</v>
      </c>
      <c r="E20" s="165">
        <v>197537</v>
      </c>
      <c r="F20" s="165"/>
    </row>
    <row r="21" spans="1:6" x14ac:dyDescent="0.15">
      <c r="A21" s="153" t="s">
        <v>130</v>
      </c>
      <c r="B21" s="154">
        <v>0</v>
      </c>
      <c r="C21" s="165">
        <v>222000</v>
      </c>
      <c r="D21" s="165">
        <v>30000</v>
      </c>
      <c r="E21" s="165">
        <v>0</v>
      </c>
      <c r="F21" s="165"/>
    </row>
    <row r="22" spans="1:6" x14ac:dyDescent="0.15">
      <c r="A22" s="153" t="s">
        <v>131</v>
      </c>
      <c r="B22" s="154">
        <v>87795</v>
      </c>
      <c r="C22" s="165">
        <v>93755</v>
      </c>
      <c r="D22" s="165">
        <v>78450</v>
      </c>
      <c r="E22" s="165">
        <v>60000</v>
      </c>
      <c r="F22" s="165"/>
    </row>
    <row r="23" spans="1:6" x14ac:dyDescent="0.15">
      <c r="A23" s="157" t="s">
        <v>132</v>
      </c>
      <c r="B23" s="158">
        <v>100000</v>
      </c>
      <c r="C23" s="206">
        <v>100000</v>
      </c>
      <c r="D23" s="206">
        <v>133500</v>
      </c>
      <c r="E23" s="206">
        <v>209500</v>
      </c>
      <c r="F23" s="206"/>
    </row>
    <row r="24" spans="1:6" x14ac:dyDescent="0.15">
      <c r="A24" s="153" t="s">
        <v>133</v>
      </c>
      <c r="B24" s="154">
        <v>271992</v>
      </c>
      <c r="C24" s="165">
        <v>354486</v>
      </c>
      <c r="D24" s="165">
        <v>297992</v>
      </c>
      <c r="E24" s="165">
        <v>280632</v>
      </c>
      <c r="F24" s="165"/>
    </row>
    <row r="25" spans="1:6" x14ac:dyDescent="0.15">
      <c r="A25" s="153" t="s">
        <v>134</v>
      </c>
      <c r="B25" s="154">
        <v>500000</v>
      </c>
      <c r="C25" s="165">
        <v>500000</v>
      </c>
      <c r="D25" s="165">
        <v>500000</v>
      </c>
      <c r="E25" s="165">
        <v>500000</v>
      </c>
      <c r="F25" s="165"/>
    </row>
    <row r="26" spans="1:6" x14ac:dyDescent="0.15">
      <c r="A26" s="153" t="s">
        <v>135</v>
      </c>
      <c r="B26" s="154">
        <v>0</v>
      </c>
      <c r="C26" s="165">
        <v>0</v>
      </c>
      <c r="D26" s="165">
        <v>0</v>
      </c>
      <c r="E26" s="165">
        <v>0</v>
      </c>
      <c r="F26" s="165"/>
    </row>
    <row r="27" spans="1:6" x14ac:dyDescent="0.15">
      <c r="A27" s="153" t="s">
        <v>136</v>
      </c>
      <c r="B27" s="154">
        <v>605000</v>
      </c>
      <c r="C27" s="165">
        <v>825000</v>
      </c>
      <c r="D27" s="165">
        <v>1025000</v>
      </c>
      <c r="E27" s="165">
        <v>1184439</v>
      </c>
      <c r="F27" s="165"/>
    </row>
    <row r="28" spans="1:6" x14ac:dyDescent="0.15">
      <c r="A28" s="153" t="s">
        <v>137</v>
      </c>
      <c r="B28" s="154">
        <v>160000</v>
      </c>
      <c r="C28" s="165">
        <v>190000</v>
      </c>
      <c r="D28" s="165">
        <v>180000</v>
      </c>
      <c r="E28" s="165">
        <v>199600</v>
      </c>
      <c r="F28" s="165"/>
    </row>
    <row r="29" spans="1:6" x14ac:dyDescent="0.15">
      <c r="A29" s="149" t="s">
        <v>138</v>
      </c>
      <c r="B29" s="150">
        <v>0</v>
      </c>
      <c r="C29" s="205">
        <v>0</v>
      </c>
      <c r="D29" s="205">
        <v>180000</v>
      </c>
      <c r="E29" s="205">
        <v>230000</v>
      </c>
      <c r="F29" s="205"/>
    </row>
    <row r="30" spans="1:6" x14ac:dyDescent="0.15">
      <c r="A30" s="153" t="s">
        <v>139</v>
      </c>
      <c r="B30" s="154">
        <v>61500</v>
      </c>
      <c r="C30" s="165">
        <v>61500</v>
      </c>
      <c r="D30" s="165">
        <v>61500</v>
      </c>
      <c r="E30" s="165">
        <v>61500</v>
      </c>
      <c r="F30" s="165"/>
    </row>
    <row r="31" spans="1:6" x14ac:dyDescent="0.15">
      <c r="A31" s="153" t="s">
        <v>140</v>
      </c>
      <c r="B31" s="154">
        <v>500000</v>
      </c>
      <c r="C31" s="165">
        <v>200000</v>
      </c>
      <c r="D31" s="165">
        <v>100000</v>
      </c>
      <c r="E31" s="165">
        <v>100000</v>
      </c>
      <c r="F31" s="165"/>
    </row>
    <row r="32" spans="1:6" x14ac:dyDescent="0.15">
      <c r="A32" s="153" t="s">
        <v>141</v>
      </c>
      <c r="B32" s="154">
        <v>95043</v>
      </c>
      <c r="C32" s="165">
        <v>81000</v>
      </c>
      <c r="D32" s="165">
        <v>81000</v>
      </c>
      <c r="E32" s="165">
        <v>60000</v>
      </c>
      <c r="F32" s="165"/>
    </row>
    <row r="33" spans="1:6" x14ac:dyDescent="0.15">
      <c r="A33" s="157" t="s">
        <v>142</v>
      </c>
      <c r="B33" s="158">
        <v>68250</v>
      </c>
      <c r="C33" s="206">
        <v>68075</v>
      </c>
      <c r="D33" s="206">
        <v>179128</v>
      </c>
      <c r="E33" s="206">
        <v>68075</v>
      </c>
      <c r="F33" s="206"/>
    </row>
    <row r="34" spans="1:6" x14ac:dyDescent="0.15">
      <c r="A34" s="153" t="s">
        <v>143</v>
      </c>
      <c r="B34" s="154">
        <v>218420</v>
      </c>
      <c r="C34" s="165">
        <v>145830</v>
      </c>
      <c r="D34" s="165">
        <v>280000</v>
      </c>
      <c r="E34" s="165">
        <v>158350</v>
      </c>
      <c r="F34" s="165"/>
    </row>
    <row r="35" spans="1:6" x14ac:dyDescent="0.15">
      <c r="A35" s="153" t="s">
        <v>144</v>
      </c>
      <c r="B35" s="154">
        <v>825000</v>
      </c>
      <c r="C35" s="165">
        <v>127300</v>
      </c>
      <c r="D35" s="165">
        <v>366700</v>
      </c>
      <c r="E35" s="165">
        <v>182000</v>
      </c>
      <c r="F35" s="165"/>
    </row>
    <row r="36" spans="1:6" x14ac:dyDescent="0.15">
      <c r="A36" s="153" t="s">
        <v>145</v>
      </c>
      <c r="B36" s="154">
        <v>0</v>
      </c>
      <c r="C36" s="165">
        <v>0</v>
      </c>
      <c r="D36" s="165">
        <v>0</v>
      </c>
      <c r="E36" s="165">
        <v>0</v>
      </c>
      <c r="F36" s="165"/>
    </row>
    <row r="37" spans="1:6" x14ac:dyDescent="0.15">
      <c r="A37" s="153" t="s">
        <v>146</v>
      </c>
      <c r="B37" s="154">
        <v>448900</v>
      </c>
      <c r="C37" s="165">
        <v>0</v>
      </c>
      <c r="D37" s="165">
        <v>10000</v>
      </c>
      <c r="E37" s="165">
        <v>0</v>
      </c>
      <c r="F37" s="165"/>
    </row>
    <row r="38" spans="1:6" x14ac:dyDescent="0.15">
      <c r="A38" s="153" t="s">
        <v>147</v>
      </c>
      <c r="B38" s="154">
        <v>0</v>
      </c>
      <c r="C38" s="165">
        <v>46041</v>
      </c>
      <c r="D38" s="165">
        <v>28492</v>
      </c>
      <c r="E38" s="165">
        <v>21666</v>
      </c>
      <c r="F38" s="165"/>
    </row>
    <row r="39" spans="1:6" x14ac:dyDescent="0.15">
      <c r="A39" s="149" t="s">
        <v>148</v>
      </c>
      <c r="B39" s="150">
        <v>90000</v>
      </c>
      <c r="C39" s="205">
        <v>90000</v>
      </c>
      <c r="D39" s="205">
        <v>54000</v>
      </c>
      <c r="E39" s="205">
        <v>45000</v>
      </c>
      <c r="F39" s="205"/>
    </row>
    <row r="40" spans="1:6" x14ac:dyDescent="0.15">
      <c r="A40" s="153" t="s">
        <v>149</v>
      </c>
      <c r="B40" s="154">
        <v>50000</v>
      </c>
      <c r="C40" s="165">
        <v>60000</v>
      </c>
      <c r="D40" s="165">
        <v>48000</v>
      </c>
      <c r="E40" s="165">
        <v>75000</v>
      </c>
      <c r="F40" s="165"/>
    </row>
    <row r="41" spans="1:6" x14ac:dyDescent="0.15">
      <c r="A41" s="153" t="s">
        <v>150</v>
      </c>
      <c r="B41" s="154">
        <v>234863</v>
      </c>
      <c r="C41" s="165">
        <v>158970</v>
      </c>
      <c r="D41" s="165">
        <v>227977</v>
      </c>
      <c r="E41" s="165">
        <v>414239</v>
      </c>
      <c r="F41" s="165"/>
    </row>
    <row r="42" spans="1:6" x14ac:dyDescent="0.15">
      <c r="A42" s="153" t="s">
        <v>151</v>
      </c>
      <c r="B42" s="154">
        <v>8000</v>
      </c>
      <c r="C42" s="165">
        <v>100000</v>
      </c>
      <c r="D42" s="165">
        <v>100001</v>
      </c>
      <c r="E42" s="165">
        <v>100001</v>
      </c>
      <c r="F42" s="165"/>
    </row>
    <row r="43" spans="1:6" x14ac:dyDescent="0.15">
      <c r="A43" s="157" t="s">
        <v>152</v>
      </c>
      <c r="B43" s="158">
        <v>0</v>
      </c>
      <c r="C43" s="206">
        <v>0</v>
      </c>
      <c r="D43" s="206">
        <v>0</v>
      </c>
      <c r="E43" s="206">
        <v>0</v>
      </c>
      <c r="F43" s="206"/>
    </row>
    <row r="44" spans="1:6" x14ac:dyDescent="0.15">
      <c r="A44" s="153" t="s">
        <v>153</v>
      </c>
      <c r="B44" s="154">
        <v>0</v>
      </c>
      <c r="C44" s="165">
        <v>0</v>
      </c>
      <c r="D44" s="165">
        <v>0</v>
      </c>
      <c r="E44" s="165">
        <v>0</v>
      </c>
      <c r="F44" s="165"/>
    </row>
    <row r="45" spans="1:6" x14ac:dyDescent="0.15">
      <c r="A45" s="153" t="s">
        <v>154</v>
      </c>
      <c r="B45" s="154">
        <v>117501</v>
      </c>
      <c r="C45" s="165">
        <v>153850</v>
      </c>
      <c r="D45" s="165">
        <v>214826</v>
      </c>
      <c r="E45" s="165">
        <v>319000</v>
      </c>
      <c r="F45" s="165"/>
    </row>
    <row r="46" spans="1:6" x14ac:dyDescent="0.15">
      <c r="A46" s="153" t="s">
        <v>155</v>
      </c>
      <c r="B46" s="154">
        <v>70000</v>
      </c>
      <c r="C46" s="165">
        <v>330000</v>
      </c>
      <c r="D46" s="165">
        <v>303000</v>
      </c>
      <c r="E46" s="165">
        <v>565000</v>
      </c>
      <c r="F46" s="165"/>
    </row>
    <row r="47" spans="1:6" x14ac:dyDescent="0.15">
      <c r="A47" s="153" t="s">
        <v>156</v>
      </c>
      <c r="B47" s="154">
        <v>119000</v>
      </c>
      <c r="C47" s="165">
        <v>83000</v>
      </c>
      <c r="D47" s="165">
        <v>120000</v>
      </c>
      <c r="E47" s="165">
        <v>100000</v>
      </c>
      <c r="F47" s="165"/>
    </row>
    <row r="48" spans="1:6" x14ac:dyDescent="0.15">
      <c r="A48" s="153" t="s">
        <v>157</v>
      </c>
      <c r="B48" s="154">
        <v>55000</v>
      </c>
      <c r="C48" s="165">
        <v>400000</v>
      </c>
      <c r="D48" s="165">
        <v>148000</v>
      </c>
      <c r="E48" s="165">
        <v>160000</v>
      </c>
      <c r="F48" s="165"/>
    </row>
    <row r="49" spans="1:6" x14ac:dyDescent="0.15">
      <c r="A49" s="153" t="s">
        <v>158</v>
      </c>
      <c r="B49" s="154">
        <v>77555</v>
      </c>
      <c r="C49" s="165">
        <v>117000</v>
      </c>
      <c r="D49" s="165">
        <v>121000</v>
      </c>
      <c r="E49" s="165">
        <v>99000</v>
      </c>
      <c r="F49" s="165"/>
    </row>
    <row r="50" spans="1:6" x14ac:dyDescent="0.15">
      <c r="A50" s="153" t="s">
        <v>159</v>
      </c>
      <c r="B50" s="154">
        <v>0</v>
      </c>
      <c r="C50" s="165">
        <v>0</v>
      </c>
      <c r="D50" s="165">
        <v>0</v>
      </c>
      <c r="E50" s="165">
        <v>0</v>
      </c>
      <c r="F50" s="165"/>
    </row>
    <row r="51" spans="1:6" x14ac:dyDescent="0.15">
      <c r="A51" s="203" t="s">
        <v>189</v>
      </c>
      <c r="B51" s="162">
        <f t="shared" ref="B51:F51" si="0">SUM(B4:B50)</f>
        <v>6881223</v>
      </c>
      <c r="C51" s="161">
        <f t="shared" ref="C51:E51" si="1">SUM(C4:C50)</f>
        <v>7514136</v>
      </c>
      <c r="D51" s="161">
        <f t="shared" si="1"/>
        <v>7214333</v>
      </c>
      <c r="E51" s="161">
        <f t="shared" si="1"/>
        <v>7555660</v>
      </c>
      <c r="F51" s="161">
        <f t="shared" si="0"/>
        <v>0</v>
      </c>
    </row>
  </sheetData>
  <phoneticPr fontId="1"/>
  <pageMargins left="0.70866141732283472" right="0.70866141732283472" top="0.74803149606299213" bottom="0.74803149606299213" header="0.31496062992125984" footer="0.31496062992125984"/>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629A6-0CE5-4580-A819-0C563C1F291E}">
  <sheetPr>
    <pageSetUpPr fitToPage="1"/>
  </sheetPr>
  <dimension ref="A1:P52"/>
  <sheetViews>
    <sheetView view="pageBreakPreview" zoomScale="90" zoomScaleNormal="90" zoomScaleSheetLayoutView="90" workbookViewId="0">
      <pane xSplit="1" ySplit="4" topLeftCell="C5" activePane="bottomRight" state="frozen"/>
      <selection pane="topRight" activeCell="B1" sqref="B1"/>
      <selection pane="bottomLeft" activeCell="A4" sqref="A4"/>
      <selection pane="bottomRight" activeCell="N5" sqref="N5"/>
    </sheetView>
  </sheetViews>
  <sheetFormatPr defaultRowHeight="12" x14ac:dyDescent="0.4"/>
  <cols>
    <col min="1" max="1" width="10.875" style="2" customWidth="1"/>
    <col min="2" max="16" width="12.625" style="2" customWidth="1"/>
    <col min="17" max="16384" width="9" style="2"/>
  </cols>
  <sheetData>
    <row r="1" spans="1:16" ht="20.100000000000001" customHeight="1" x14ac:dyDescent="0.4">
      <c r="A1" s="39" t="s">
        <v>180</v>
      </c>
    </row>
    <row r="2" spans="1:16" ht="16.5" customHeight="1" x14ac:dyDescent="0.4">
      <c r="A2" s="39"/>
      <c r="B2" s="1"/>
      <c r="C2" s="1"/>
      <c r="D2" s="1"/>
      <c r="E2" s="1"/>
      <c r="F2" s="1"/>
      <c r="G2" s="40"/>
      <c r="H2" s="1"/>
      <c r="I2" s="1"/>
      <c r="J2" s="40"/>
      <c r="K2" s="1"/>
      <c r="L2" s="1"/>
      <c r="M2" s="40"/>
      <c r="N2" s="1"/>
      <c r="O2" s="1"/>
      <c r="P2" s="40" t="s">
        <v>179</v>
      </c>
    </row>
    <row r="3" spans="1:16" ht="14.45" customHeight="1" x14ac:dyDescent="0.4">
      <c r="A3" s="225" t="s">
        <v>0</v>
      </c>
      <c r="B3" s="227" t="s">
        <v>1</v>
      </c>
      <c r="C3" s="228"/>
      <c r="D3" s="229"/>
      <c r="E3" s="227" t="s">
        <v>2</v>
      </c>
      <c r="F3" s="228"/>
      <c r="G3" s="229"/>
      <c r="H3" s="227" t="s">
        <v>182</v>
      </c>
      <c r="I3" s="228"/>
      <c r="J3" s="229"/>
      <c r="K3" s="227" t="s">
        <v>195</v>
      </c>
      <c r="L3" s="228"/>
      <c r="M3" s="229"/>
      <c r="N3" s="227" t="s">
        <v>200</v>
      </c>
      <c r="O3" s="228"/>
      <c r="P3" s="229"/>
    </row>
    <row r="4" spans="1:16" ht="14.45" customHeight="1" x14ac:dyDescent="0.4">
      <c r="A4" s="226"/>
      <c r="B4" s="3" t="s">
        <v>3</v>
      </c>
      <c r="C4" s="3" t="s">
        <v>4</v>
      </c>
      <c r="D4" s="4" t="s">
        <v>5</v>
      </c>
      <c r="E4" s="3" t="s">
        <v>3</v>
      </c>
      <c r="F4" s="3" t="s">
        <v>4</v>
      </c>
      <c r="G4" s="4" t="s">
        <v>5</v>
      </c>
      <c r="H4" s="3" t="s">
        <v>3</v>
      </c>
      <c r="I4" s="3" t="s">
        <v>4</v>
      </c>
      <c r="J4" s="4" t="s">
        <v>5</v>
      </c>
      <c r="K4" s="3" t="s">
        <v>3</v>
      </c>
      <c r="L4" s="3" t="s">
        <v>4</v>
      </c>
      <c r="M4" s="4" t="s">
        <v>5</v>
      </c>
      <c r="N4" s="3" t="s">
        <v>3</v>
      </c>
      <c r="O4" s="3" t="s">
        <v>4</v>
      </c>
      <c r="P4" s="4" t="s">
        <v>5</v>
      </c>
    </row>
    <row r="5" spans="1:16" ht="14.45" customHeight="1" x14ac:dyDescent="0.4">
      <c r="A5" s="5" t="s">
        <v>6</v>
      </c>
      <c r="B5" s="41">
        <v>702699</v>
      </c>
      <c r="C5" s="41">
        <v>3978</v>
      </c>
      <c r="D5" s="42">
        <f>SUM(C5,B5)</f>
        <v>706677</v>
      </c>
      <c r="E5" s="6">
        <v>858909</v>
      </c>
      <c r="F5" s="6">
        <v>2816</v>
      </c>
      <c r="G5" s="7">
        <f>SUM(F5,E5)</f>
        <v>861725</v>
      </c>
      <c r="H5" s="6">
        <v>935769</v>
      </c>
      <c r="I5" s="6">
        <v>30</v>
      </c>
      <c r="J5" s="7">
        <f>SUM(I5,H5)</f>
        <v>935799</v>
      </c>
      <c r="K5" s="6">
        <v>918397</v>
      </c>
      <c r="L5" s="6">
        <v>19934</v>
      </c>
      <c r="M5" s="7">
        <f>SUM(L5,K5)</f>
        <v>938331</v>
      </c>
      <c r="N5" s="6"/>
      <c r="O5" s="6"/>
      <c r="P5" s="7">
        <f>SUM(O5,N5)</f>
        <v>0</v>
      </c>
    </row>
    <row r="6" spans="1:16" ht="14.45" customHeight="1" x14ac:dyDescent="0.4">
      <c r="A6" s="8" t="s">
        <v>7</v>
      </c>
      <c r="B6" s="43">
        <v>786856</v>
      </c>
      <c r="C6" s="43">
        <v>4265</v>
      </c>
      <c r="D6" s="44">
        <f t="shared" ref="D6:D19" si="0">SUM(C6,B6)</f>
        <v>791121</v>
      </c>
      <c r="E6" s="9">
        <v>688038</v>
      </c>
      <c r="F6" s="9">
        <v>20089</v>
      </c>
      <c r="G6" s="10">
        <f t="shared" ref="G6:G19" si="1">SUM(F6,E6)</f>
        <v>708127</v>
      </c>
      <c r="H6" s="9">
        <v>755690</v>
      </c>
      <c r="I6" s="9">
        <v>21908</v>
      </c>
      <c r="J6" s="10">
        <f t="shared" ref="J6:J19" si="2">SUM(I6,H6)</f>
        <v>777598</v>
      </c>
      <c r="K6" s="9">
        <v>531020</v>
      </c>
      <c r="L6" s="9">
        <v>18416</v>
      </c>
      <c r="M6" s="10">
        <f t="shared" ref="M6:M19" si="3">SUM(L6,K6)</f>
        <v>549436</v>
      </c>
      <c r="N6" s="9"/>
      <c r="O6" s="9"/>
      <c r="P6" s="10">
        <f t="shared" ref="P6:P19" si="4">SUM(O6,N6)</f>
        <v>0</v>
      </c>
    </row>
    <row r="7" spans="1:16" ht="14.45" customHeight="1" x14ac:dyDescent="0.4">
      <c r="A7" s="8" t="s">
        <v>8</v>
      </c>
      <c r="B7" s="43">
        <v>18185</v>
      </c>
      <c r="C7" s="43">
        <v>900</v>
      </c>
      <c r="D7" s="44">
        <f t="shared" si="0"/>
        <v>19085</v>
      </c>
      <c r="E7" s="9">
        <v>17532</v>
      </c>
      <c r="F7" s="9">
        <v>0</v>
      </c>
      <c r="G7" s="10">
        <f t="shared" si="1"/>
        <v>17532</v>
      </c>
      <c r="H7" s="9">
        <v>67000</v>
      </c>
      <c r="I7" s="9">
        <v>0</v>
      </c>
      <c r="J7" s="10">
        <f t="shared" si="2"/>
        <v>67000</v>
      </c>
      <c r="K7" s="9">
        <v>80000</v>
      </c>
      <c r="L7" s="9">
        <v>0</v>
      </c>
      <c r="M7" s="10">
        <f t="shared" si="3"/>
        <v>80000</v>
      </c>
      <c r="N7" s="9"/>
      <c r="O7" s="9"/>
      <c r="P7" s="10">
        <f t="shared" si="4"/>
        <v>0</v>
      </c>
    </row>
    <row r="8" spans="1:16" ht="14.45" customHeight="1" x14ac:dyDescent="0.4">
      <c r="A8" s="8" t="s">
        <v>9</v>
      </c>
      <c r="B8" s="43">
        <v>608435</v>
      </c>
      <c r="C8" s="43">
        <v>0</v>
      </c>
      <c r="D8" s="44">
        <f t="shared" si="0"/>
        <v>608435</v>
      </c>
      <c r="E8" s="9">
        <v>616801</v>
      </c>
      <c r="F8" s="9">
        <v>0</v>
      </c>
      <c r="G8" s="10">
        <f t="shared" si="1"/>
        <v>616801</v>
      </c>
      <c r="H8" s="9">
        <v>901319</v>
      </c>
      <c r="I8" s="9">
        <v>0</v>
      </c>
      <c r="J8" s="10">
        <f t="shared" si="2"/>
        <v>901319</v>
      </c>
      <c r="K8" s="9">
        <v>624853</v>
      </c>
      <c r="L8" s="9">
        <v>0</v>
      </c>
      <c r="M8" s="10">
        <f t="shared" si="3"/>
        <v>624853</v>
      </c>
      <c r="N8" s="9"/>
      <c r="O8" s="9"/>
      <c r="P8" s="10">
        <f t="shared" si="4"/>
        <v>0</v>
      </c>
    </row>
    <row r="9" spans="1:16" ht="14.45" customHeight="1" x14ac:dyDescent="0.4">
      <c r="A9" s="11" t="s">
        <v>10</v>
      </c>
      <c r="B9" s="45">
        <v>144100</v>
      </c>
      <c r="C9" s="45">
        <v>0</v>
      </c>
      <c r="D9" s="46">
        <f t="shared" si="0"/>
        <v>144100</v>
      </c>
      <c r="E9" s="12">
        <v>108348</v>
      </c>
      <c r="F9" s="12">
        <v>1374</v>
      </c>
      <c r="G9" s="13">
        <f t="shared" si="1"/>
        <v>109722</v>
      </c>
      <c r="H9" s="12">
        <v>112700</v>
      </c>
      <c r="I9" s="12">
        <v>2700</v>
      </c>
      <c r="J9" s="13">
        <f t="shared" si="2"/>
        <v>115400</v>
      </c>
      <c r="K9" s="12">
        <v>125020</v>
      </c>
      <c r="L9" s="12">
        <v>3300</v>
      </c>
      <c r="M9" s="13">
        <f t="shared" si="3"/>
        <v>128320</v>
      </c>
      <c r="N9" s="12"/>
      <c r="O9" s="12"/>
      <c r="P9" s="13">
        <f t="shared" si="4"/>
        <v>0</v>
      </c>
    </row>
    <row r="10" spans="1:16" ht="14.45" customHeight="1" x14ac:dyDescent="0.4">
      <c r="A10" s="5" t="s">
        <v>11</v>
      </c>
      <c r="B10" s="41">
        <v>558054</v>
      </c>
      <c r="C10" s="41">
        <v>5946</v>
      </c>
      <c r="D10" s="42">
        <f t="shared" si="0"/>
        <v>564000</v>
      </c>
      <c r="E10" s="6">
        <v>895390</v>
      </c>
      <c r="F10" s="6">
        <v>10710</v>
      </c>
      <c r="G10" s="7">
        <f t="shared" si="1"/>
        <v>906100</v>
      </c>
      <c r="H10" s="6">
        <v>533450</v>
      </c>
      <c r="I10" s="6">
        <v>0</v>
      </c>
      <c r="J10" s="7">
        <f t="shared" si="2"/>
        <v>533450</v>
      </c>
      <c r="K10" s="6">
        <v>734651</v>
      </c>
      <c r="L10" s="6">
        <v>949</v>
      </c>
      <c r="M10" s="7">
        <f t="shared" si="3"/>
        <v>735600</v>
      </c>
      <c r="N10" s="6"/>
      <c r="O10" s="6"/>
      <c r="P10" s="7">
        <f t="shared" si="4"/>
        <v>0</v>
      </c>
    </row>
    <row r="11" spans="1:16" ht="14.45" customHeight="1" x14ac:dyDescent="0.4">
      <c r="A11" s="8" t="s">
        <v>12</v>
      </c>
      <c r="B11" s="43">
        <v>2187313</v>
      </c>
      <c r="C11" s="43">
        <v>14488</v>
      </c>
      <c r="D11" s="44">
        <f t="shared" si="0"/>
        <v>2201801</v>
      </c>
      <c r="E11" s="9">
        <v>1133085</v>
      </c>
      <c r="F11" s="9">
        <v>10300</v>
      </c>
      <c r="G11" s="10">
        <f t="shared" si="1"/>
        <v>1143385</v>
      </c>
      <c r="H11" s="9">
        <v>1111677</v>
      </c>
      <c r="I11" s="9">
        <v>10</v>
      </c>
      <c r="J11" s="10">
        <f t="shared" si="2"/>
        <v>1111687</v>
      </c>
      <c r="K11" s="9">
        <v>878800</v>
      </c>
      <c r="L11" s="9">
        <v>0</v>
      </c>
      <c r="M11" s="10">
        <f t="shared" si="3"/>
        <v>878800</v>
      </c>
      <c r="N11" s="9"/>
      <c r="O11" s="9"/>
      <c r="P11" s="10">
        <f t="shared" si="4"/>
        <v>0</v>
      </c>
    </row>
    <row r="12" spans="1:16" ht="14.45" customHeight="1" x14ac:dyDescent="0.4">
      <c r="A12" s="8" t="s">
        <v>13</v>
      </c>
      <c r="B12" s="43">
        <v>237649</v>
      </c>
      <c r="C12" s="43">
        <v>0</v>
      </c>
      <c r="D12" s="44">
        <f t="shared" si="0"/>
        <v>237649</v>
      </c>
      <c r="E12" s="9">
        <v>221760</v>
      </c>
      <c r="F12" s="9">
        <v>0</v>
      </c>
      <c r="G12" s="10">
        <f t="shared" si="1"/>
        <v>221760</v>
      </c>
      <c r="H12" s="9">
        <v>431760</v>
      </c>
      <c r="I12" s="9">
        <v>0</v>
      </c>
      <c r="J12" s="10">
        <f t="shared" si="2"/>
        <v>431760</v>
      </c>
      <c r="K12" s="9">
        <v>221760</v>
      </c>
      <c r="L12" s="9">
        <v>0</v>
      </c>
      <c r="M12" s="10">
        <f t="shared" si="3"/>
        <v>221760</v>
      </c>
      <c r="N12" s="9"/>
      <c r="O12" s="9"/>
      <c r="P12" s="10">
        <f t="shared" si="4"/>
        <v>0</v>
      </c>
    </row>
    <row r="13" spans="1:16" ht="14.45" customHeight="1" x14ac:dyDescent="0.4">
      <c r="A13" s="8" t="s">
        <v>14</v>
      </c>
      <c r="B13" s="43">
        <v>848072</v>
      </c>
      <c r="C13" s="43">
        <v>434</v>
      </c>
      <c r="D13" s="44">
        <f t="shared" si="0"/>
        <v>848506</v>
      </c>
      <c r="E13" s="9">
        <v>194260</v>
      </c>
      <c r="F13" s="9">
        <v>0</v>
      </c>
      <c r="G13" s="10">
        <f t="shared" si="1"/>
        <v>194260</v>
      </c>
      <c r="H13" s="9">
        <v>464751</v>
      </c>
      <c r="I13" s="9">
        <v>557</v>
      </c>
      <c r="J13" s="10">
        <f t="shared" si="2"/>
        <v>465308</v>
      </c>
      <c r="K13" s="9">
        <v>547157</v>
      </c>
      <c r="L13" s="9">
        <v>848</v>
      </c>
      <c r="M13" s="10">
        <f t="shared" si="3"/>
        <v>548005</v>
      </c>
      <c r="N13" s="9"/>
      <c r="O13" s="9"/>
      <c r="P13" s="10">
        <f t="shared" si="4"/>
        <v>0</v>
      </c>
    </row>
    <row r="14" spans="1:16" ht="14.45" customHeight="1" x14ac:dyDescent="0.4">
      <c r="A14" s="11" t="s">
        <v>15</v>
      </c>
      <c r="B14" s="47">
        <v>288765</v>
      </c>
      <c r="C14" s="47">
        <v>7044</v>
      </c>
      <c r="D14" s="48">
        <f t="shared" si="0"/>
        <v>295809</v>
      </c>
      <c r="E14" s="12">
        <v>349593</v>
      </c>
      <c r="F14" s="12">
        <v>563</v>
      </c>
      <c r="G14" s="13">
        <f t="shared" si="1"/>
        <v>350156</v>
      </c>
      <c r="H14" s="12">
        <v>498651</v>
      </c>
      <c r="I14" s="12">
        <v>599</v>
      </c>
      <c r="J14" s="13">
        <f t="shared" si="2"/>
        <v>499250</v>
      </c>
      <c r="K14" s="12">
        <v>813751</v>
      </c>
      <c r="L14" s="12">
        <v>787</v>
      </c>
      <c r="M14" s="13">
        <f t="shared" si="3"/>
        <v>814538</v>
      </c>
      <c r="N14" s="12"/>
      <c r="O14" s="12"/>
      <c r="P14" s="13">
        <f t="shared" si="4"/>
        <v>0</v>
      </c>
    </row>
    <row r="15" spans="1:16" ht="14.45" customHeight="1" x14ac:dyDescent="0.4">
      <c r="A15" s="5" t="s">
        <v>16</v>
      </c>
      <c r="B15" s="41">
        <v>910080</v>
      </c>
      <c r="C15" s="41">
        <v>28900</v>
      </c>
      <c r="D15" s="42">
        <f t="shared" si="0"/>
        <v>938980</v>
      </c>
      <c r="E15" s="6">
        <v>983449</v>
      </c>
      <c r="F15" s="6"/>
      <c r="G15" s="10">
        <f t="shared" si="1"/>
        <v>983449</v>
      </c>
      <c r="H15" s="6">
        <v>1177700</v>
      </c>
      <c r="I15" s="6">
        <v>6600</v>
      </c>
      <c r="J15" s="10">
        <f t="shared" si="2"/>
        <v>1184300</v>
      </c>
      <c r="K15" s="6">
        <v>1204827</v>
      </c>
      <c r="L15" s="6">
        <v>42000</v>
      </c>
      <c r="M15" s="10">
        <f t="shared" si="3"/>
        <v>1246827</v>
      </c>
      <c r="N15" s="6"/>
      <c r="O15" s="6"/>
      <c r="P15" s="10">
        <f t="shared" si="4"/>
        <v>0</v>
      </c>
    </row>
    <row r="16" spans="1:16" ht="14.45" customHeight="1" x14ac:dyDescent="0.4">
      <c r="A16" s="8" t="s">
        <v>17</v>
      </c>
      <c r="B16" s="43">
        <v>367504</v>
      </c>
      <c r="C16" s="43">
        <v>2750</v>
      </c>
      <c r="D16" s="44">
        <f t="shared" si="0"/>
        <v>370254</v>
      </c>
      <c r="E16" s="9">
        <v>116000</v>
      </c>
      <c r="F16" s="9">
        <v>25000</v>
      </c>
      <c r="G16" s="10">
        <f t="shared" si="1"/>
        <v>141000</v>
      </c>
      <c r="H16" s="9">
        <v>66000</v>
      </c>
      <c r="I16" s="9">
        <v>108000</v>
      </c>
      <c r="J16" s="10">
        <f t="shared" si="2"/>
        <v>174000</v>
      </c>
      <c r="K16" s="9">
        <v>56023</v>
      </c>
      <c r="L16" s="9">
        <v>55977</v>
      </c>
      <c r="M16" s="10">
        <f t="shared" si="3"/>
        <v>112000</v>
      </c>
      <c r="N16" s="9"/>
      <c r="O16" s="9"/>
      <c r="P16" s="10">
        <f t="shared" si="4"/>
        <v>0</v>
      </c>
    </row>
    <row r="17" spans="1:16" ht="14.45" customHeight="1" x14ac:dyDescent="0.4">
      <c r="A17" s="8" t="s">
        <v>18</v>
      </c>
      <c r="B17" s="43">
        <v>1608029</v>
      </c>
      <c r="C17" s="43">
        <v>112629</v>
      </c>
      <c r="D17" s="44">
        <f t="shared" si="0"/>
        <v>1720658</v>
      </c>
      <c r="E17" s="9">
        <v>1709928</v>
      </c>
      <c r="F17" s="9">
        <v>26641</v>
      </c>
      <c r="G17" s="10">
        <f t="shared" si="1"/>
        <v>1736569</v>
      </c>
      <c r="H17" s="9">
        <v>2084391</v>
      </c>
      <c r="I17" s="9">
        <v>18802</v>
      </c>
      <c r="J17" s="10">
        <f t="shared" si="2"/>
        <v>2103193</v>
      </c>
      <c r="K17" s="9">
        <v>2007866</v>
      </c>
      <c r="L17" s="9">
        <v>17606</v>
      </c>
      <c r="M17" s="10">
        <f t="shared" si="3"/>
        <v>2025472</v>
      </c>
      <c r="N17" s="9"/>
      <c r="O17" s="9"/>
      <c r="P17" s="10">
        <f t="shared" si="4"/>
        <v>0</v>
      </c>
    </row>
    <row r="18" spans="1:16" ht="14.45" customHeight="1" x14ac:dyDescent="0.4">
      <c r="A18" s="8" t="s">
        <v>19</v>
      </c>
      <c r="B18" s="43">
        <v>773014</v>
      </c>
      <c r="C18" s="43">
        <v>23700</v>
      </c>
      <c r="D18" s="44">
        <f t="shared" si="0"/>
        <v>796714</v>
      </c>
      <c r="E18" s="9">
        <v>467582</v>
      </c>
      <c r="F18" s="9">
        <v>4200</v>
      </c>
      <c r="G18" s="10">
        <f t="shared" si="1"/>
        <v>471782</v>
      </c>
      <c r="H18" s="9">
        <v>789483</v>
      </c>
      <c r="I18" s="9">
        <v>33200</v>
      </c>
      <c r="J18" s="10">
        <f t="shared" si="2"/>
        <v>822683</v>
      </c>
      <c r="K18" s="9">
        <v>1041990</v>
      </c>
      <c r="L18" s="9">
        <v>10800</v>
      </c>
      <c r="M18" s="10">
        <f t="shared" si="3"/>
        <v>1052790</v>
      </c>
      <c r="N18" s="9"/>
      <c r="O18" s="9"/>
      <c r="P18" s="10">
        <f t="shared" si="4"/>
        <v>0</v>
      </c>
    </row>
    <row r="19" spans="1:16" ht="14.45" customHeight="1" x14ac:dyDescent="0.4">
      <c r="A19" s="11" t="s">
        <v>20</v>
      </c>
      <c r="B19" s="47">
        <v>297931</v>
      </c>
      <c r="C19" s="47">
        <v>0</v>
      </c>
      <c r="D19" s="48">
        <f t="shared" si="0"/>
        <v>297931</v>
      </c>
      <c r="E19" s="12">
        <v>935164</v>
      </c>
      <c r="F19" s="12">
        <v>0</v>
      </c>
      <c r="G19" s="13">
        <f t="shared" si="1"/>
        <v>935164</v>
      </c>
      <c r="H19" s="12">
        <v>328330</v>
      </c>
      <c r="I19" s="12">
        <v>0</v>
      </c>
      <c r="J19" s="13">
        <f t="shared" si="2"/>
        <v>328330</v>
      </c>
      <c r="K19" s="12">
        <v>272307</v>
      </c>
      <c r="L19" s="12">
        <v>0</v>
      </c>
      <c r="M19" s="13">
        <f t="shared" si="3"/>
        <v>272307</v>
      </c>
      <c r="N19" s="12"/>
      <c r="O19" s="12"/>
      <c r="P19" s="13">
        <f t="shared" si="4"/>
        <v>0</v>
      </c>
    </row>
    <row r="20" spans="1:16" ht="14.45" customHeight="1" x14ac:dyDescent="0.4">
      <c r="A20" s="5" t="s">
        <v>21</v>
      </c>
      <c r="B20" s="41">
        <v>452600</v>
      </c>
      <c r="C20" s="41">
        <v>0</v>
      </c>
      <c r="D20" s="42">
        <f>SUM(C20,B20)</f>
        <v>452600</v>
      </c>
      <c r="E20" s="6">
        <v>364000</v>
      </c>
      <c r="F20" s="6">
        <v>0</v>
      </c>
      <c r="G20" s="7">
        <f>SUM(F20,E20)</f>
        <v>364000</v>
      </c>
      <c r="H20" s="6">
        <v>647000</v>
      </c>
      <c r="I20" s="6">
        <v>0</v>
      </c>
      <c r="J20" s="7">
        <f>SUM(I20,H20)</f>
        <v>647000</v>
      </c>
      <c r="K20" s="6">
        <v>424000</v>
      </c>
      <c r="L20" s="6">
        <v>0</v>
      </c>
      <c r="M20" s="7">
        <f>SUM(L20,K20)</f>
        <v>424000</v>
      </c>
      <c r="N20" s="6"/>
      <c r="O20" s="6"/>
      <c r="P20" s="7">
        <f>SUM(O20,N20)</f>
        <v>0</v>
      </c>
    </row>
    <row r="21" spans="1:16" ht="14.45" customHeight="1" x14ac:dyDescent="0.4">
      <c r="A21" s="8" t="s">
        <v>22</v>
      </c>
      <c r="B21" s="43">
        <v>31722</v>
      </c>
      <c r="C21" s="43">
        <v>91</v>
      </c>
      <c r="D21" s="44">
        <f>SUM(C21,B21)</f>
        <v>31813</v>
      </c>
      <c r="E21" s="9">
        <f>32751+116500+57000+40954+13007+25000</f>
        <v>285212</v>
      </c>
      <c r="F21" s="9">
        <v>0</v>
      </c>
      <c r="G21" s="10">
        <f>SUM(F21,E21)</f>
        <v>285212</v>
      </c>
      <c r="H21" s="9">
        <v>185311</v>
      </c>
      <c r="I21" s="9">
        <v>525</v>
      </c>
      <c r="J21" s="10">
        <f>SUM(I21,H21)</f>
        <v>185836</v>
      </c>
      <c r="K21" s="9">
        <v>107499</v>
      </c>
      <c r="L21" s="9">
        <v>0</v>
      </c>
      <c r="M21" s="10">
        <f>SUM(L21,K21)</f>
        <v>107499</v>
      </c>
      <c r="N21" s="9"/>
      <c r="O21" s="9"/>
      <c r="P21" s="10">
        <f>SUM(O21,N21)</f>
        <v>0</v>
      </c>
    </row>
    <row r="22" spans="1:16" ht="14.45" customHeight="1" x14ac:dyDescent="0.4">
      <c r="A22" s="8" t="s">
        <v>23</v>
      </c>
      <c r="B22" s="43">
        <v>166876</v>
      </c>
      <c r="C22" s="43">
        <v>0</v>
      </c>
      <c r="D22" s="44">
        <f>SUM(C22,B22)</f>
        <v>166876</v>
      </c>
      <c r="E22" s="9">
        <v>67584</v>
      </c>
      <c r="F22" s="9">
        <v>0</v>
      </c>
      <c r="G22" s="10">
        <f>SUM(F22,E22)</f>
        <v>67584</v>
      </c>
      <c r="H22" s="9">
        <v>630754</v>
      </c>
      <c r="I22" s="9">
        <v>0</v>
      </c>
      <c r="J22" s="10">
        <f>SUM(I22,H22)</f>
        <v>630754</v>
      </c>
      <c r="K22" s="9">
        <v>264666</v>
      </c>
      <c r="L22" s="9">
        <v>0</v>
      </c>
      <c r="M22" s="10">
        <f>SUM(L22,K22)</f>
        <v>264666</v>
      </c>
      <c r="N22" s="9"/>
      <c r="O22" s="9"/>
      <c r="P22" s="10">
        <f>SUM(O22,N22)</f>
        <v>0</v>
      </c>
    </row>
    <row r="23" spans="1:16" ht="14.45" customHeight="1" x14ac:dyDescent="0.4">
      <c r="A23" s="8" t="s">
        <v>24</v>
      </c>
      <c r="B23" s="43">
        <v>508662</v>
      </c>
      <c r="C23" s="43">
        <v>27903</v>
      </c>
      <c r="D23" s="44">
        <f t="shared" ref="D23:D51" si="5">SUM(C23,B23)</f>
        <v>536565</v>
      </c>
      <c r="E23" s="9">
        <v>589492</v>
      </c>
      <c r="F23" s="9">
        <v>26235</v>
      </c>
      <c r="G23" s="10">
        <f>SUM(F23,E23)</f>
        <v>615727</v>
      </c>
      <c r="H23" s="9">
        <v>529803</v>
      </c>
      <c r="I23" s="9">
        <v>5401</v>
      </c>
      <c r="J23" s="10">
        <f>SUM(I23,H23)</f>
        <v>535204</v>
      </c>
      <c r="K23" s="9">
        <v>562529</v>
      </c>
      <c r="L23" s="9">
        <v>4691</v>
      </c>
      <c r="M23" s="10">
        <f>SUM(L23,K23)</f>
        <v>567220</v>
      </c>
      <c r="N23" s="9"/>
      <c r="O23" s="9"/>
      <c r="P23" s="10">
        <f>SUM(O23,N23)</f>
        <v>0</v>
      </c>
    </row>
    <row r="24" spans="1:16" ht="14.45" customHeight="1" x14ac:dyDescent="0.4">
      <c r="A24" s="11" t="s">
        <v>25</v>
      </c>
      <c r="B24" s="47">
        <v>673518</v>
      </c>
      <c r="C24" s="47">
        <v>7852</v>
      </c>
      <c r="D24" s="48">
        <f t="shared" si="5"/>
        <v>681370</v>
      </c>
      <c r="E24" s="12">
        <v>757124</v>
      </c>
      <c r="F24" s="12">
        <v>11000</v>
      </c>
      <c r="G24" s="13">
        <f t="shared" ref="G24" si="6">SUM(F24,E24)</f>
        <v>768124</v>
      </c>
      <c r="H24" s="12">
        <v>778744</v>
      </c>
      <c r="I24" s="12">
        <v>11000</v>
      </c>
      <c r="J24" s="13">
        <f t="shared" ref="J24:J35" si="7">SUM(I24,H24)</f>
        <v>789744</v>
      </c>
      <c r="K24" s="12">
        <v>1164515</v>
      </c>
      <c r="L24" s="12">
        <v>6159</v>
      </c>
      <c r="M24" s="13">
        <f t="shared" ref="M24:M35" si="8">SUM(L24,K24)</f>
        <v>1170674</v>
      </c>
      <c r="N24" s="12"/>
      <c r="O24" s="12"/>
      <c r="P24" s="13">
        <f t="shared" ref="P24" si="9">SUM(O24,N24)</f>
        <v>0</v>
      </c>
    </row>
    <row r="25" spans="1:16" ht="14.45" customHeight="1" x14ac:dyDescent="0.4">
      <c r="A25" s="5" t="s">
        <v>26</v>
      </c>
      <c r="B25" s="41">
        <v>449671.11111111112</v>
      </c>
      <c r="C25" s="41">
        <v>5967.7777777777774</v>
      </c>
      <c r="D25" s="42">
        <f t="shared" si="5"/>
        <v>455638.88888888888</v>
      </c>
      <c r="E25" s="6">
        <v>757312</v>
      </c>
      <c r="F25" s="6">
        <v>1794</v>
      </c>
      <c r="G25" s="7">
        <f t="shared" ref="G25:G32" si="10">SUM(F25,E25)</f>
        <v>759106</v>
      </c>
      <c r="H25" s="6">
        <v>614028</v>
      </c>
      <c r="I25" s="6">
        <v>61417</v>
      </c>
      <c r="J25" s="7">
        <f t="shared" si="7"/>
        <v>675445</v>
      </c>
      <c r="K25" s="6">
        <v>582488</v>
      </c>
      <c r="L25" s="6">
        <v>3956</v>
      </c>
      <c r="M25" s="7">
        <f t="shared" si="8"/>
        <v>586444</v>
      </c>
      <c r="N25" s="6"/>
      <c r="O25" s="6"/>
      <c r="P25" s="7">
        <f t="shared" ref="P25:P51" si="11">SUM(O25,N25)</f>
        <v>0</v>
      </c>
    </row>
    <row r="26" spans="1:16" ht="14.45" customHeight="1" x14ac:dyDescent="0.4">
      <c r="A26" s="8" t="s">
        <v>27</v>
      </c>
      <c r="B26" s="43">
        <v>270000</v>
      </c>
      <c r="C26" s="43">
        <v>100000</v>
      </c>
      <c r="D26" s="44">
        <f t="shared" si="5"/>
        <v>370000</v>
      </c>
      <c r="E26" s="9">
        <v>270000</v>
      </c>
      <c r="F26" s="9">
        <v>100000</v>
      </c>
      <c r="G26" s="10">
        <f t="shared" si="10"/>
        <v>370000</v>
      </c>
      <c r="H26" s="9">
        <v>451010</v>
      </c>
      <c r="I26" s="9">
        <v>500</v>
      </c>
      <c r="J26" s="10">
        <f t="shared" si="7"/>
        <v>451510</v>
      </c>
      <c r="K26" s="9">
        <v>544729</v>
      </c>
      <c r="L26" s="9">
        <v>0</v>
      </c>
      <c r="M26" s="10">
        <f t="shared" si="8"/>
        <v>544729</v>
      </c>
      <c r="N26" s="9"/>
      <c r="O26" s="9"/>
      <c r="P26" s="10">
        <f t="shared" si="11"/>
        <v>0</v>
      </c>
    </row>
    <row r="27" spans="1:16" ht="14.45" customHeight="1" x14ac:dyDescent="0.4">
      <c r="A27" s="8" t="s">
        <v>28</v>
      </c>
      <c r="B27" s="43">
        <v>1219168</v>
      </c>
      <c r="C27" s="43">
        <v>199352</v>
      </c>
      <c r="D27" s="44">
        <f t="shared" si="5"/>
        <v>1418520</v>
      </c>
      <c r="E27" s="9">
        <v>1645582</v>
      </c>
      <c r="F27" s="9">
        <v>110218</v>
      </c>
      <c r="G27" s="10">
        <f t="shared" si="10"/>
        <v>1755800</v>
      </c>
      <c r="H27" s="9">
        <v>1985901</v>
      </c>
      <c r="I27" s="9">
        <v>15499</v>
      </c>
      <c r="J27" s="10">
        <f t="shared" si="7"/>
        <v>2001400</v>
      </c>
      <c r="K27" s="9">
        <v>2035351</v>
      </c>
      <c r="L27" s="9">
        <v>17449</v>
      </c>
      <c r="M27" s="10">
        <f t="shared" si="8"/>
        <v>2052800</v>
      </c>
      <c r="N27" s="9"/>
      <c r="O27" s="9"/>
      <c r="P27" s="10">
        <f t="shared" si="11"/>
        <v>0</v>
      </c>
    </row>
    <row r="28" spans="1:16" ht="14.45" customHeight="1" x14ac:dyDescent="0.4">
      <c r="A28" s="8" t="s">
        <v>29</v>
      </c>
      <c r="B28" s="43">
        <v>95920</v>
      </c>
      <c r="C28" s="43">
        <v>80</v>
      </c>
      <c r="D28" s="44">
        <f t="shared" si="5"/>
        <v>96000</v>
      </c>
      <c r="E28" s="9">
        <v>172849</v>
      </c>
      <c r="F28" s="9">
        <v>651</v>
      </c>
      <c r="G28" s="10">
        <f t="shared" si="10"/>
        <v>173500</v>
      </c>
      <c r="H28" s="9">
        <v>190407</v>
      </c>
      <c r="I28" s="9">
        <v>6323</v>
      </c>
      <c r="J28" s="10">
        <f t="shared" si="7"/>
        <v>196730</v>
      </c>
      <c r="K28" s="9">
        <v>126098</v>
      </c>
      <c r="L28" s="9">
        <v>0</v>
      </c>
      <c r="M28" s="10">
        <f t="shared" si="8"/>
        <v>126098</v>
      </c>
      <c r="N28" s="9"/>
      <c r="O28" s="9"/>
      <c r="P28" s="10">
        <f t="shared" si="11"/>
        <v>0</v>
      </c>
    </row>
    <row r="29" spans="1:16" ht="14.45" customHeight="1" x14ac:dyDescent="0.4">
      <c r="A29" s="11" t="s">
        <v>30</v>
      </c>
      <c r="B29" s="47">
        <v>977882</v>
      </c>
      <c r="C29" s="47">
        <v>1321</v>
      </c>
      <c r="D29" s="48">
        <f t="shared" si="5"/>
        <v>979203</v>
      </c>
      <c r="E29" s="12">
        <v>1013541</v>
      </c>
      <c r="F29" s="12">
        <v>14029</v>
      </c>
      <c r="G29" s="13">
        <f t="shared" si="10"/>
        <v>1027570</v>
      </c>
      <c r="H29" s="12">
        <v>931695</v>
      </c>
      <c r="I29" s="12">
        <v>9112</v>
      </c>
      <c r="J29" s="13">
        <f t="shared" si="7"/>
        <v>940807</v>
      </c>
      <c r="K29" s="12">
        <v>1188697</v>
      </c>
      <c r="L29" s="12">
        <v>18853</v>
      </c>
      <c r="M29" s="13">
        <f t="shared" si="8"/>
        <v>1207550</v>
      </c>
      <c r="N29" s="12"/>
      <c r="O29" s="12"/>
      <c r="P29" s="13">
        <f t="shared" si="11"/>
        <v>0</v>
      </c>
    </row>
    <row r="30" spans="1:16" ht="14.45" customHeight="1" x14ac:dyDescent="0.4">
      <c r="A30" s="5" t="s">
        <v>31</v>
      </c>
      <c r="B30" s="41">
        <v>487353</v>
      </c>
      <c r="C30" s="41">
        <v>3148</v>
      </c>
      <c r="D30" s="42">
        <f t="shared" si="5"/>
        <v>490501</v>
      </c>
      <c r="E30" s="6">
        <v>469645</v>
      </c>
      <c r="F30" s="6">
        <v>10168</v>
      </c>
      <c r="G30" s="10">
        <f t="shared" si="10"/>
        <v>479813</v>
      </c>
      <c r="H30" s="6">
        <v>659549</v>
      </c>
      <c r="I30" s="6">
        <v>210</v>
      </c>
      <c r="J30" s="10">
        <f t="shared" si="7"/>
        <v>659759</v>
      </c>
      <c r="K30" s="6">
        <v>547015</v>
      </c>
      <c r="L30" s="6">
        <v>0</v>
      </c>
      <c r="M30" s="10">
        <f t="shared" si="8"/>
        <v>547015</v>
      </c>
      <c r="N30" s="6"/>
      <c r="O30" s="6"/>
      <c r="P30" s="10">
        <f t="shared" si="11"/>
        <v>0</v>
      </c>
    </row>
    <row r="31" spans="1:16" ht="14.45" customHeight="1" x14ac:dyDescent="0.4">
      <c r="A31" s="8" t="s">
        <v>32</v>
      </c>
      <c r="B31" s="43">
        <v>19247</v>
      </c>
      <c r="C31" s="43">
        <v>0</v>
      </c>
      <c r="D31" s="44">
        <f t="shared" si="5"/>
        <v>19247</v>
      </c>
      <c r="E31" s="9">
        <v>47276</v>
      </c>
      <c r="F31" s="9">
        <f>66663+1825</f>
        <v>68488</v>
      </c>
      <c r="G31" s="10">
        <f t="shared" si="10"/>
        <v>115764</v>
      </c>
      <c r="H31" s="9">
        <v>122122</v>
      </c>
      <c r="I31" s="9">
        <v>0</v>
      </c>
      <c r="J31" s="10">
        <f t="shared" si="7"/>
        <v>122122</v>
      </c>
      <c r="K31" s="9">
        <v>1289401</v>
      </c>
      <c r="L31" s="9">
        <v>26387</v>
      </c>
      <c r="M31" s="10">
        <f t="shared" si="8"/>
        <v>1315788</v>
      </c>
      <c r="N31" s="9"/>
      <c r="O31" s="9"/>
      <c r="P31" s="10">
        <f t="shared" si="11"/>
        <v>0</v>
      </c>
    </row>
    <row r="32" spans="1:16" ht="14.45" customHeight="1" x14ac:dyDescent="0.4">
      <c r="A32" s="8" t="s">
        <v>33</v>
      </c>
      <c r="B32" s="43">
        <v>629893</v>
      </c>
      <c r="C32" s="43">
        <v>25107</v>
      </c>
      <c r="D32" s="44">
        <f t="shared" si="5"/>
        <v>655000</v>
      </c>
      <c r="E32" s="9">
        <v>681450</v>
      </c>
      <c r="F32" s="9">
        <v>6747</v>
      </c>
      <c r="G32" s="10">
        <f t="shared" si="10"/>
        <v>688197</v>
      </c>
      <c r="H32" s="9">
        <v>769410</v>
      </c>
      <c r="I32" s="9">
        <v>5590</v>
      </c>
      <c r="J32" s="10">
        <f t="shared" si="7"/>
        <v>775000</v>
      </c>
      <c r="K32" s="9">
        <v>734802</v>
      </c>
      <c r="L32" s="9">
        <v>7198</v>
      </c>
      <c r="M32" s="10">
        <f t="shared" si="8"/>
        <v>742000</v>
      </c>
      <c r="N32" s="9"/>
      <c r="O32" s="9"/>
      <c r="P32" s="10">
        <f t="shared" si="11"/>
        <v>0</v>
      </c>
    </row>
    <row r="33" spans="1:16" ht="14.45" customHeight="1" x14ac:dyDescent="0.4">
      <c r="A33" s="8" t="s">
        <v>34</v>
      </c>
      <c r="B33" s="43">
        <v>501197</v>
      </c>
      <c r="C33" s="43">
        <v>106050</v>
      </c>
      <c r="D33" s="44">
        <f t="shared" si="5"/>
        <v>607247</v>
      </c>
      <c r="E33" s="9">
        <v>46244.9</v>
      </c>
      <c r="F33" s="9">
        <v>59547</v>
      </c>
      <c r="G33" s="10">
        <f t="shared" ref="G33:G50" si="12">SUM(F33,E33)</f>
        <v>105791.9</v>
      </c>
      <c r="H33" s="9">
        <v>29940</v>
      </c>
      <c r="I33" s="9">
        <f>66700+4000</f>
        <v>70700</v>
      </c>
      <c r="J33" s="10">
        <f t="shared" si="7"/>
        <v>100640</v>
      </c>
      <c r="K33" s="9">
        <v>69000</v>
      </c>
      <c r="L33" s="9">
        <v>34584</v>
      </c>
      <c r="M33" s="10">
        <f t="shared" si="8"/>
        <v>103584</v>
      </c>
      <c r="N33" s="9"/>
      <c r="O33" s="9"/>
      <c r="P33" s="10">
        <f t="shared" ref="P33" si="13">SUM(O33,N33)</f>
        <v>0</v>
      </c>
    </row>
    <row r="34" spans="1:16" ht="14.45" customHeight="1" x14ac:dyDescent="0.4">
      <c r="A34" s="11" t="s">
        <v>35</v>
      </c>
      <c r="B34" s="47">
        <v>238313.13699999999</v>
      </c>
      <c r="C34" s="47">
        <v>3538.8180000000002</v>
      </c>
      <c r="D34" s="48">
        <f t="shared" si="5"/>
        <v>241851.95499999999</v>
      </c>
      <c r="E34" s="12">
        <v>164557</v>
      </c>
      <c r="F34" s="12">
        <v>11932</v>
      </c>
      <c r="G34" s="13">
        <f t="shared" si="12"/>
        <v>176489</v>
      </c>
      <c r="H34" s="12">
        <v>272152</v>
      </c>
      <c r="I34" s="12">
        <v>7428</v>
      </c>
      <c r="J34" s="13">
        <f t="shared" si="7"/>
        <v>279580</v>
      </c>
      <c r="K34" s="12">
        <v>153033.20000000001</v>
      </c>
      <c r="L34" s="12">
        <v>39.799999999999997</v>
      </c>
      <c r="M34" s="13">
        <f t="shared" si="8"/>
        <v>153073</v>
      </c>
      <c r="N34" s="12"/>
      <c r="O34" s="12"/>
      <c r="P34" s="13">
        <f t="shared" si="11"/>
        <v>0</v>
      </c>
    </row>
    <row r="35" spans="1:16" ht="14.45" customHeight="1" x14ac:dyDescent="0.4">
      <c r="A35" s="5" t="s">
        <v>36</v>
      </c>
      <c r="B35" s="41">
        <v>341700</v>
      </c>
      <c r="C35" s="41">
        <v>47300</v>
      </c>
      <c r="D35" s="42">
        <f t="shared" si="5"/>
        <v>389000</v>
      </c>
      <c r="E35" s="6">
        <v>191200</v>
      </c>
      <c r="F35" s="6">
        <v>57600</v>
      </c>
      <c r="G35" s="7">
        <f t="shared" si="12"/>
        <v>248800</v>
      </c>
      <c r="H35" s="6">
        <v>224300</v>
      </c>
      <c r="I35" s="6">
        <v>46200</v>
      </c>
      <c r="J35" s="7">
        <f t="shared" si="7"/>
        <v>270500</v>
      </c>
      <c r="K35" s="6">
        <v>289800</v>
      </c>
      <c r="L35" s="6">
        <v>10300</v>
      </c>
      <c r="M35" s="7">
        <f t="shared" si="8"/>
        <v>300100</v>
      </c>
      <c r="N35" s="6"/>
      <c r="O35" s="6"/>
      <c r="P35" s="7">
        <f t="shared" si="11"/>
        <v>0</v>
      </c>
    </row>
    <row r="36" spans="1:16" ht="14.45" customHeight="1" x14ac:dyDescent="0.4">
      <c r="A36" s="8" t="s">
        <v>37</v>
      </c>
      <c r="B36" s="43">
        <v>486914.13799999998</v>
      </c>
      <c r="C36" s="43">
        <v>3289.8620000000001</v>
      </c>
      <c r="D36" s="44">
        <f t="shared" si="5"/>
        <v>490204</v>
      </c>
      <c r="E36" s="9">
        <v>182947</v>
      </c>
      <c r="F36" s="9">
        <v>50806</v>
      </c>
      <c r="G36" s="10">
        <f t="shared" si="12"/>
        <v>233753</v>
      </c>
      <c r="H36" s="9">
        <v>68337</v>
      </c>
      <c r="I36" s="9">
        <v>6517</v>
      </c>
      <c r="J36" s="10">
        <f t="shared" ref="J36:J51" si="14">SUM(I36,H36)</f>
        <v>74854</v>
      </c>
      <c r="K36" s="51"/>
      <c r="L36" s="51"/>
      <c r="M36" s="10">
        <v>40711</v>
      </c>
      <c r="N36" s="9"/>
      <c r="O36" s="9"/>
      <c r="P36" s="10">
        <f t="shared" si="11"/>
        <v>0</v>
      </c>
    </row>
    <row r="37" spans="1:16" ht="14.45" customHeight="1" x14ac:dyDescent="0.4">
      <c r="A37" s="8" t="s">
        <v>38</v>
      </c>
      <c r="B37" s="9">
        <v>310110</v>
      </c>
      <c r="C37" s="9">
        <v>8036</v>
      </c>
      <c r="D37" s="10">
        <f t="shared" si="5"/>
        <v>318146</v>
      </c>
      <c r="E37" s="9">
        <v>219944</v>
      </c>
      <c r="F37" s="9">
        <v>3875</v>
      </c>
      <c r="G37" s="10">
        <f t="shared" si="12"/>
        <v>223819</v>
      </c>
      <c r="H37" s="9">
        <v>230406</v>
      </c>
      <c r="I37" s="9">
        <v>757</v>
      </c>
      <c r="J37" s="10">
        <f t="shared" si="14"/>
        <v>231163</v>
      </c>
      <c r="K37" s="9">
        <v>253683</v>
      </c>
      <c r="L37" s="9">
        <v>1029</v>
      </c>
      <c r="M37" s="10">
        <f t="shared" ref="M37:M51" si="15">SUM(L37,K37)</f>
        <v>254712</v>
      </c>
      <c r="N37" s="9"/>
      <c r="O37" s="9"/>
      <c r="P37" s="10">
        <f t="shared" si="11"/>
        <v>0</v>
      </c>
    </row>
    <row r="38" spans="1:16" ht="14.45" customHeight="1" x14ac:dyDescent="0.4">
      <c r="A38" s="8" t="s">
        <v>39</v>
      </c>
      <c r="B38" s="43">
        <v>427160</v>
      </c>
      <c r="C38" s="43">
        <v>25360</v>
      </c>
      <c r="D38" s="44">
        <f t="shared" si="5"/>
        <v>452520</v>
      </c>
      <c r="E38" s="9">
        <v>339804</v>
      </c>
      <c r="F38" s="9">
        <v>22956</v>
      </c>
      <c r="G38" s="10">
        <f t="shared" si="12"/>
        <v>362760</v>
      </c>
      <c r="H38" s="9">
        <v>283599</v>
      </c>
      <c r="I38" s="9">
        <v>80169</v>
      </c>
      <c r="J38" s="10">
        <f t="shared" si="14"/>
        <v>363768</v>
      </c>
      <c r="K38" s="9">
        <v>354522.261</v>
      </c>
      <c r="L38" s="9">
        <v>40107.739000000001</v>
      </c>
      <c r="M38" s="10">
        <f t="shared" si="15"/>
        <v>394630</v>
      </c>
      <c r="N38" s="9"/>
      <c r="O38" s="9"/>
      <c r="P38" s="10">
        <f t="shared" si="11"/>
        <v>0</v>
      </c>
    </row>
    <row r="39" spans="1:16" ht="14.45" customHeight="1" x14ac:dyDescent="0.4">
      <c r="A39" s="11" t="s">
        <v>40</v>
      </c>
      <c r="B39" s="47">
        <v>274281</v>
      </c>
      <c r="C39" s="47">
        <v>8483</v>
      </c>
      <c r="D39" s="48">
        <f t="shared" si="5"/>
        <v>282764</v>
      </c>
      <c r="E39" s="12">
        <v>288341</v>
      </c>
      <c r="F39" s="12">
        <v>2748</v>
      </c>
      <c r="G39" s="13">
        <f t="shared" si="12"/>
        <v>291089</v>
      </c>
      <c r="H39" s="12">
        <v>319747</v>
      </c>
      <c r="I39" s="12">
        <v>551</v>
      </c>
      <c r="J39" s="13">
        <f t="shared" si="14"/>
        <v>320298</v>
      </c>
      <c r="K39" s="12">
        <v>229648</v>
      </c>
      <c r="L39" s="12">
        <v>3352</v>
      </c>
      <c r="M39" s="13">
        <f t="shared" si="15"/>
        <v>233000</v>
      </c>
      <c r="N39" s="12"/>
      <c r="O39" s="12"/>
      <c r="P39" s="13">
        <f t="shared" si="11"/>
        <v>0</v>
      </c>
    </row>
    <row r="40" spans="1:16" ht="14.45" customHeight="1" x14ac:dyDescent="0.4">
      <c r="A40" s="5" t="s">
        <v>41</v>
      </c>
      <c r="B40" s="41">
        <v>33150</v>
      </c>
      <c r="C40" s="41">
        <v>5850</v>
      </c>
      <c r="D40" s="42">
        <f t="shared" si="5"/>
        <v>39000</v>
      </c>
      <c r="E40" s="6">
        <v>25500</v>
      </c>
      <c r="F40" s="6">
        <v>4500</v>
      </c>
      <c r="G40" s="7">
        <f t="shared" si="12"/>
        <v>30000</v>
      </c>
      <c r="H40" s="6">
        <v>37400</v>
      </c>
      <c r="I40" s="6">
        <v>5700</v>
      </c>
      <c r="J40" s="7">
        <f t="shared" si="14"/>
        <v>43100</v>
      </c>
      <c r="K40" s="6">
        <v>48110</v>
      </c>
      <c r="L40" s="6">
        <v>8490</v>
      </c>
      <c r="M40" s="7">
        <f t="shared" si="15"/>
        <v>56600</v>
      </c>
      <c r="N40" s="6"/>
      <c r="O40" s="6"/>
      <c r="P40" s="7">
        <f t="shared" si="11"/>
        <v>0</v>
      </c>
    </row>
    <row r="41" spans="1:16" ht="14.45" customHeight="1" x14ac:dyDescent="0.4">
      <c r="A41" s="8" t="s">
        <v>42</v>
      </c>
      <c r="B41" s="43">
        <v>595864</v>
      </c>
      <c r="C41" s="43">
        <v>21790</v>
      </c>
      <c r="D41" s="44">
        <f t="shared" si="5"/>
        <v>617654</v>
      </c>
      <c r="E41" s="9">
        <v>625956</v>
      </c>
      <c r="F41" s="9">
        <v>13938</v>
      </c>
      <c r="G41" s="10">
        <f t="shared" si="12"/>
        <v>639894</v>
      </c>
      <c r="H41" s="9">
        <v>526031</v>
      </c>
      <c r="I41" s="9">
        <v>22698</v>
      </c>
      <c r="J41" s="10">
        <f t="shared" si="14"/>
        <v>548729</v>
      </c>
      <c r="K41" s="9">
        <v>589354</v>
      </c>
      <c r="L41" s="9">
        <v>10688</v>
      </c>
      <c r="M41" s="10">
        <f t="shared" si="15"/>
        <v>600042</v>
      </c>
      <c r="N41" s="9"/>
      <c r="O41" s="9"/>
      <c r="P41" s="10">
        <f t="shared" si="11"/>
        <v>0</v>
      </c>
    </row>
    <row r="42" spans="1:16" ht="14.45" customHeight="1" x14ac:dyDescent="0.4">
      <c r="A42" s="8" t="s">
        <v>43</v>
      </c>
      <c r="B42" s="43">
        <v>858036</v>
      </c>
      <c r="C42" s="43">
        <v>54768</v>
      </c>
      <c r="D42" s="44">
        <v>912804</v>
      </c>
      <c r="E42" s="9">
        <v>871796</v>
      </c>
      <c r="F42" s="9">
        <v>3170</v>
      </c>
      <c r="G42" s="10">
        <f t="shared" si="12"/>
        <v>874966</v>
      </c>
      <c r="H42" s="9">
        <v>917325</v>
      </c>
      <c r="I42" s="9">
        <v>1227</v>
      </c>
      <c r="J42" s="10">
        <f t="shared" si="14"/>
        <v>918552</v>
      </c>
      <c r="K42" s="9">
        <v>976105</v>
      </c>
      <c r="L42" s="9">
        <v>62269</v>
      </c>
      <c r="M42" s="10">
        <f t="shared" si="15"/>
        <v>1038374</v>
      </c>
      <c r="N42" s="9"/>
      <c r="O42" s="9"/>
      <c r="P42" s="10">
        <f t="shared" si="11"/>
        <v>0</v>
      </c>
    </row>
    <row r="43" spans="1:16" ht="14.45" customHeight="1" x14ac:dyDescent="0.4">
      <c r="A43" s="8" t="s">
        <v>44</v>
      </c>
      <c r="B43" s="43">
        <v>346053</v>
      </c>
      <c r="C43" s="43">
        <v>0</v>
      </c>
      <c r="D43" s="44">
        <f t="shared" si="5"/>
        <v>346053</v>
      </c>
      <c r="E43" s="9">
        <v>57715</v>
      </c>
      <c r="F43" s="9">
        <v>0</v>
      </c>
      <c r="G43" s="10">
        <f t="shared" si="12"/>
        <v>57715</v>
      </c>
      <c r="H43" s="9">
        <v>49734</v>
      </c>
      <c r="I43" s="9">
        <v>0</v>
      </c>
      <c r="J43" s="10">
        <f t="shared" si="14"/>
        <v>49734</v>
      </c>
      <c r="K43" s="9">
        <v>29862</v>
      </c>
      <c r="L43" s="9">
        <v>0</v>
      </c>
      <c r="M43" s="10">
        <f t="shared" si="15"/>
        <v>29862</v>
      </c>
      <c r="N43" s="9"/>
      <c r="O43" s="9"/>
      <c r="P43" s="10">
        <f t="shared" si="11"/>
        <v>0</v>
      </c>
    </row>
    <row r="44" spans="1:16" ht="14.45" customHeight="1" x14ac:dyDescent="0.4">
      <c r="A44" s="11" t="s">
        <v>45</v>
      </c>
      <c r="B44" s="47">
        <v>2934080</v>
      </c>
      <c r="C44" s="47">
        <v>52499</v>
      </c>
      <c r="D44" s="48">
        <f t="shared" si="5"/>
        <v>2986579</v>
      </c>
      <c r="E44" s="12">
        <v>1906413</v>
      </c>
      <c r="F44" s="12">
        <v>19543</v>
      </c>
      <c r="G44" s="13">
        <f t="shared" si="12"/>
        <v>1925956</v>
      </c>
      <c r="H44" s="12">
        <v>3604182</v>
      </c>
      <c r="I44" s="12">
        <v>38925</v>
      </c>
      <c r="J44" s="13">
        <f t="shared" si="14"/>
        <v>3643107</v>
      </c>
      <c r="K44" s="12">
        <v>1868510</v>
      </c>
      <c r="L44" s="12">
        <v>45420</v>
      </c>
      <c r="M44" s="13">
        <f t="shared" si="15"/>
        <v>1913930</v>
      </c>
      <c r="N44" s="12"/>
      <c r="O44" s="12"/>
      <c r="P44" s="13">
        <f t="shared" si="11"/>
        <v>0</v>
      </c>
    </row>
    <row r="45" spans="1:16" ht="14.45" customHeight="1" x14ac:dyDescent="0.4">
      <c r="A45" s="5" t="s">
        <v>46</v>
      </c>
      <c r="B45" s="41">
        <v>125400</v>
      </c>
      <c r="C45" s="41">
        <v>0</v>
      </c>
      <c r="D45" s="42">
        <f t="shared" si="5"/>
        <v>125400</v>
      </c>
      <c r="E45" s="6">
        <v>252900</v>
      </c>
      <c r="F45" s="6">
        <v>0</v>
      </c>
      <c r="G45" s="7">
        <f t="shared" si="12"/>
        <v>252900</v>
      </c>
      <c r="H45" s="6">
        <v>121200</v>
      </c>
      <c r="I45" s="6">
        <v>0</v>
      </c>
      <c r="J45" s="7">
        <f t="shared" si="14"/>
        <v>121200</v>
      </c>
      <c r="K45" s="6">
        <v>224880</v>
      </c>
      <c r="L45" s="6">
        <v>0</v>
      </c>
      <c r="M45" s="7">
        <f t="shared" si="15"/>
        <v>224880</v>
      </c>
      <c r="N45" s="6"/>
      <c r="O45" s="6"/>
      <c r="P45" s="7">
        <f t="shared" si="11"/>
        <v>0</v>
      </c>
    </row>
    <row r="46" spans="1:16" ht="14.45" customHeight="1" x14ac:dyDescent="0.4">
      <c r="A46" s="8" t="s">
        <v>47</v>
      </c>
      <c r="B46" s="43">
        <v>420912</v>
      </c>
      <c r="C46" s="43">
        <v>229</v>
      </c>
      <c r="D46" s="44">
        <f t="shared" si="5"/>
        <v>421141</v>
      </c>
      <c r="E46" s="9">
        <f>391374-2970</f>
        <v>388404</v>
      </c>
      <c r="F46" s="9">
        <v>2970</v>
      </c>
      <c r="G46" s="10">
        <f t="shared" si="12"/>
        <v>391374</v>
      </c>
      <c r="H46" s="9">
        <f>17415+169799</f>
        <v>187214</v>
      </c>
      <c r="I46" s="9">
        <v>34376</v>
      </c>
      <c r="J46" s="10">
        <f t="shared" si="14"/>
        <v>221590</v>
      </c>
      <c r="K46" s="9">
        <v>626978</v>
      </c>
      <c r="L46" s="9">
        <v>18132</v>
      </c>
      <c r="M46" s="10">
        <f t="shared" si="15"/>
        <v>645110</v>
      </c>
      <c r="N46" s="9"/>
      <c r="O46" s="9"/>
      <c r="P46" s="10">
        <f t="shared" si="11"/>
        <v>0</v>
      </c>
    </row>
    <row r="47" spans="1:16" ht="14.45" customHeight="1" x14ac:dyDescent="0.4">
      <c r="A47" s="8" t="s">
        <v>48</v>
      </c>
      <c r="B47" s="43">
        <v>305000</v>
      </c>
      <c r="C47" s="43">
        <v>0</v>
      </c>
      <c r="D47" s="44">
        <f t="shared" si="5"/>
        <v>305000</v>
      </c>
      <c r="E47" s="9">
        <v>320000</v>
      </c>
      <c r="F47" s="9">
        <v>0</v>
      </c>
      <c r="G47" s="10">
        <f t="shared" si="12"/>
        <v>320000</v>
      </c>
      <c r="H47" s="9">
        <v>229000</v>
      </c>
      <c r="I47" s="9">
        <v>0</v>
      </c>
      <c r="J47" s="10">
        <f t="shared" si="14"/>
        <v>229000</v>
      </c>
      <c r="K47" s="9">
        <v>193798</v>
      </c>
      <c r="L47" s="9">
        <v>106201</v>
      </c>
      <c r="M47" s="10">
        <f t="shared" si="15"/>
        <v>299999</v>
      </c>
      <c r="N47" s="9"/>
      <c r="O47" s="9"/>
      <c r="P47" s="10">
        <f t="shared" si="11"/>
        <v>0</v>
      </c>
    </row>
    <row r="48" spans="1:16" ht="14.45" customHeight="1" x14ac:dyDescent="0.4">
      <c r="A48" s="8" t="s">
        <v>49</v>
      </c>
      <c r="B48" s="43">
        <v>966272</v>
      </c>
      <c r="C48" s="43">
        <v>6811</v>
      </c>
      <c r="D48" s="44">
        <f t="shared" si="5"/>
        <v>973083</v>
      </c>
      <c r="E48" s="9">
        <v>981318</v>
      </c>
      <c r="F48" s="9">
        <v>6704</v>
      </c>
      <c r="G48" s="10">
        <f t="shared" si="12"/>
        <v>988022</v>
      </c>
      <c r="H48" s="9">
        <v>961483</v>
      </c>
      <c r="I48" s="9">
        <v>6771</v>
      </c>
      <c r="J48" s="10">
        <f t="shared" si="14"/>
        <v>968254</v>
      </c>
      <c r="K48" s="9">
        <v>1079243</v>
      </c>
      <c r="L48" s="9">
        <v>4744</v>
      </c>
      <c r="M48" s="10">
        <f t="shared" si="15"/>
        <v>1083987</v>
      </c>
      <c r="N48" s="9"/>
      <c r="O48" s="9"/>
      <c r="P48" s="10">
        <f t="shared" si="11"/>
        <v>0</v>
      </c>
    </row>
    <row r="49" spans="1:16" ht="14.45" customHeight="1" x14ac:dyDescent="0.4">
      <c r="A49" s="8" t="s">
        <v>50</v>
      </c>
      <c r="B49" s="43">
        <v>274800</v>
      </c>
      <c r="C49" s="43">
        <v>0</v>
      </c>
      <c r="D49" s="44">
        <f t="shared" si="5"/>
        <v>274800</v>
      </c>
      <c r="E49" s="9">
        <v>629600</v>
      </c>
      <c r="F49" s="9">
        <v>0</v>
      </c>
      <c r="G49" s="10">
        <f t="shared" si="12"/>
        <v>629600</v>
      </c>
      <c r="H49" s="9">
        <v>412800</v>
      </c>
      <c r="I49" s="9">
        <v>5000</v>
      </c>
      <c r="J49" s="10">
        <f t="shared" si="14"/>
        <v>417800</v>
      </c>
      <c r="K49" s="9">
        <v>379800</v>
      </c>
      <c r="L49" s="9">
        <v>5000</v>
      </c>
      <c r="M49" s="10">
        <f t="shared" si="15"/>
        <v>384800</v>
      </c>
      <c r="N49" s="9"/>
      <c r="O49" s="9"/>
      <c r="P49" s="10">
        <f t="shared" si="11"/>
        <v>0</v>
      </c>
    </row>
    <row r="50" spans="1:16" ht="14.45" customHeight="1" x14ac:dyDescent="0.4">
      <c r="A50" s="8" t="s">
        <v>51</v>
      </c>
      <c r="B50" s="43">
        <v>317305</v>
      </c>
      <c r="C50" s="43">
        <v>2899</v>
      </c>
      <c r="D50" s="44">
        <f t="shared" si="5"/>
        <v>320204</v>
      </c>
      <c r="E50" s="9">
        <v>295562.21399999998</v>
      </c>
      <c r="F50" s="9">
        <v>10670.786</v>
      </c>
      <c r="G50" s="10">
        <f t="shared" si="12"/>
        <v>306233</v>
      </c>
      <c r="H50" s="9">
        <v>298231</v>
      </c>
      <c r="I50" s="9">
        <v>0</v>
      </c>
      <c r="J50" s="10">
        <f t="shared" si="14"/>
        <v>298231</v>
      </c>
      <c r="K50" s="9">
        <v>308231</v>
      </c>
      <c r="L50" s="9">
        <v>0</v>
      </c>
      <c r="M50" s="10">
        <f t="shared" si="15"/>
        <v>308231</v>
      </c>
      <c r="N50" s="9"/>
      <c r="O50" s="9"/>
      <c r="P50" s="10">
        <f t="shared" si="11"/>
        <v>0</v>
      </c>
    </row>
    <row r="51" spans="1:16" ht="14.45" customHeight="1" x14ac:dyDescent="0.4">
      <c r="A51" s="11" t="s">
        <v>52</v>
      </c>
      <c r="B51" s="47">
        <v>0</v>
      </c>
      <c r="C51" s="47">
        <v>0</v>
      </c>
      <c r="D51" s="48">
        <f t="shared" si="5"/>
        <v>0</v>
      </c>
      <c r="E51" s="12">
        <v>0</v>
      </c>
      <c r="F51" s="12">
        <v>14213.24</v>
      </c>
      <c r="G51" s="13">
        <f>SUM(F51,E51)</f>
        <v>14213.24</v>
      </c>
      <c r="H51" s="12">
        <v>15000</v>
      </c>
      <c r="I51" s="12">
        <v>13000</v>
      </c>
      <c r="J51" s="13">
        <f t="shared" si="14"/>
        <v>28000</v>
      </c>
      <c r="K51" s="12">
        <v>2719</v>
      </c>
      <c r="L51" s="12">
        <v>395</v>
      </c>
      <c r="M51" s="13">
        <f t="shared" si="15"/>
        <v>3114</v>
      </c>
      <c r="N51" s="12"/>
      <c r="O51" s="12"/>
      <c r="P51" s="13">
        <f t="shared" si="11"/>
        <v>0</v>
      </c>
    </row>
    <row r="52" spans="1:16" ht="14.45" customHeight="1" x14ac:dyDescent="0.4">
      <c r="A52" s="14" t="s">
        <v>53</v>
      </c>
      <c r="B52" s="49">
        <f t="shared" ref="B52:C52" si="16">SUM(B5:B51)</f>
        <v>26075745.38611111</v>
      </c>
      <c r="C52" s="49">
        <f t="shared" si="16"/>
        <v>922759.45777777769</v>
      </c>
      <c r="D52" s="50">
        <f>SUM(D5:D51)</f>
        <v>26998504.843888886</v>
      </c>
      <c r="E52" s="15">
        <f t="shared" ref="E52:F52" si="17">SUM(E5:E51)</f>
        <v>24205108.114</v>
      </c>
      <c r="F52" s="15">
        <f t="shared" si="17"/>
        <v>736196.02599999995</v>
      </c>
      <c r="G52" s="16">
        <f>SUM(G5:G51)</f>
        <v>24941304.139999997</v>
      </c>
      <c r="H52" s="15">
        <f t="shared" ref="H52:I52" si="18">SUM(H5:H51)</f>
        <v>27542486</v>
      </c>
      <c r="I52" s="15">
        <f t="shared" si="18"/>
        <v>648002</v>
      </c>
      <c r="J52" s="16">
        <f>SUM(J5:J51)</f>
        <v>28190488</v>
      </c>
      <c r="K52" s="15">
        <f t="shared" ref="K52:L52" si="19">SUM(K5:K51)</f>
        <v>27307488.460999999</v>
      </c>
      <c r="L52" s="15">
        <f t="shared" si="19"/>
        <v>606061.53899999999</v>
      </c>
      <c r="M52" s="16">
        <f>SUM(M5:M51)</f>
        <v>27954261</v>
      </c>
      <c r="N52" s="15">
        <f t="shared" ref="N52:O52" si="20">SUM(N5:N51)</f>
        <v>0</v>
      </c>
      <c r="O52" s="15">
        <f t="shared" si="20"/>
        <v>0</v>
      </c>
      <c r="P52" s="16">
        <f>SUM(P5:P51)</f>
        <v>0</v>
      </c>
    </row>
  </sheetData>
  <mergeCells count="6">
    <mergeCell ref="A3:A4"/>
    <mergeCell ref="B3:D3"/>
    <mergeCell ref="N3:P3"/>
    <mergeCell ref="E3:G3"/>
    <mergeCell ref="H3:J3"/>
    <mergeCell ref="K3:M3"/>
  </mergeCells>
  <phoneticPr fontId="1"/>
  <pageMargins left="0.78740157480314965" right="0.78740157480314965" top="0.59055118110236227" bottom="0.39370078740157483" header="0.51181102362204722" footer="0.51181102362204722"/>
  <pageSetup paperSize="9"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A0042-4267-406B-A505-7B95EC3DA5C9}">
  <sheetPr>
    <pageSetUpPr fitToPage="1"/>
  </sheetPr>
  <dimension ref="A1:F51"/>
  <sheetViews>
    <sheetView view="pageBreakPreview" zoomScale="90" zoomScaleNormal="80" zoomScaleSheetLayoutView="90" workbookViewId="0">
      <pane xSplit="1" ySplit="3" topLeftCell="B4" activePane="bottomRight" state="frozen"/>
      <selection pane="topRight" activeCell="B1" sqref="B1"/>
      <selection pane="bottomLeft" activeCell="A6" sqref="A6"/>
      <selection pane="bottomRight" activeCell="C17" sqref="C17"/>
    </sheetView>
  </sheetViews>
  <sheetFormatPr defaultRowHeight="12" x14ac:dyDescent="0.15"/>
  <cols>
    <col min="1" max="1" width="15.625" style="144" customWidth="1"/>
    <col min="2" max="6" width="12.625" style="144" customWidth="1"/>
    <col min="7" max="16384" width="9" style="144"/>
  </cols>
  <sheetData>
    <row r="1" spans="1:6" ht="18.75" customHeight="1" x14ac:dyDescent="0.15">
      <c r="A1" s="202" t="s">
        <v>178</v>
      </c>
    </row>
    <row r="2" spans="1:6" x14ac:dyDescent="0.15">
      <c r="C2" s="145"/>
      <c r="D2" s="145"/>
      <c r="E2" s="145"/>
      <c r="F2" s="145" t="s">
        <v>107</v>
      </c>
    </row>
    <row r="3" spans="1:6" ht="21.75" customHeight="1" x14ac:dyDescent="0.15">
      <c r="A3" s="166" t="s">
        <v>108</v>
      </c>
      <c r="B3" s="167" t="s">
        <v>163</v>
      </c>
      <c r="C3" s="166" t="s">
        <v>164</v>
      </c>
      <c r="D3" s="166" t="s">
        <v>185</v>
      </c>
      <c r="E3" s="166" t="s">
        <v>198</v>
      </c>
      <c r="F3" s="166" t="s">
        <v>203</v>
      </c>
    </row>
    <row r="4" spans="1:6" x14ac:dyDescent="0.15">
      <c r="A4" s="149" t="s">
        <v>6</v>
      </c>
      <c r="B4" s="150">
        <v>0</v>
      </c>
      <c r="C4" s="205">
        <v>0</v>
      </c>
      <c r="D4" s="205">
        <v>0</v>
      </c>
      <c r="E4" s="205">
        <v>0</v>
      </c>
      <c r="F4" s="205"/>
    </row>
    <row r="5" spans="1:6" x14ac:dyDescent="0.15">
      <c r="A5" s="153" t="s">
        <v>114</v>
      </c>
      <c r="B5" s="154">
        <v>268500</v>
      </c>
      <c r="C5" s="165">
        <v>361300</v>
      </c>
      <c r="D5" s="165">
        <v>250000</v>
      </c>
      <c r="E5" s="165">
        <v>158000</v>
      </c>
      <c r="F5" s="165"/>
    </row>
    <row r="6" spans="1:6" x14ac:dyDescent="0.15">
      <c r="A6" s="153" t="s">
        <v>115</v>
      </c>
      <c r="B6" s="154">
        <v>66000</v>
      </c>
      <c r="C6" s="165">
        <v>12000</v>
      </c>
      <c r="D6" s="165">
        <v>0</v>
      </c>
      <c r="E6" s="165">
        <v>0</v>
      </c>
      <c r="F6" s="165"/>
    </row>
    <row r="7" spans="1:6" x14ac:dyDescent="0.15">
      <c r="A7" s="153" t="s">
        <v>116</v>
      </c>
      <c r="B7" s="154">
        <v>0</v>
      </c>
      <c r="C7" s="165">
        <v>0</v>
      </c>
      <c r="D7" s="165">
        <v>94500</v>
      </c>
      <c r="E7" s="165">
        <v>0</v>
      </c>
      <c r="F7" s="165"/>
    </row>
    <row r="8" spans="1:6" x14ac:dyDescent="0.15">
      <c r="A8" s="153" t="s">
        <v>117</v>
      </c>
      <c r="B8" s="154">
        <v>33000</v>
      </c>
      <c r="C8" s="165">
        <v>7238</v>
      </c>
      <c r="D8" s="165">
        <v>0</v>
      </c>
      <c r="E8" s="165">
        <v>0</v>
      </c>
      <c r="F8" s="165"/>
    </row>
    <row r="9" spans="1:6" x14ac:dyDescent="0.15">
      <c r="A9" s="149" t="s">
        <v>118</v>
      </c>
      <c r="B9" s="150">
        <v>0</v>
      </c>
      <c r="C9" s="205">
        <v>0</v>
      </c>
      <c r="D9" s="205">
        <v>0</v>
      </c>
      <c r="E9" s="205">
        <v>0</v>
      </c>
      <c r="F9" s="205"/>
    </row>
    <row r="10" spans="1:6" x14ac:dyDescent="0.15">
      <c r="A10" s="153" t="s">
        <v>119</v>
      </c>
      <c r="B10" s="154">
        <v>540800</v>
      </c>
      <c r="C10" s="165">
        <v>605400</v>
      </c>
      <c r="D10" s="165">
        <v>215500</v>
      </c>
      <c r="E10" s="165">
        <v>114500</v>
      </c>
      <c r="F10" s="165"/>
    </row>
    <row r="11" spans="1:6" x14ac:dyDescent="0.15">
      <c r="A11" s="153" t="s">
        <v>120</v>
      </c>
      <c r="B11" s="154">
        <v>0</v>
      </c>
      <c r="C11" s="165">
        <v>0</v>
      </c>
      <c r="D11" s="165">
        <v>0</v>
      </c>
      <c r="E11" s="165">
        <v>0</v>
      </c>
      <c r="F11" s="165"/>
    </row>
    <row r="12" spans="1:6" x14ac:dyDescent="0.15">
      <c r="A12" s="153" t="s">
        <v>121</v>
      </c>
      <c r="B12" s="154">
        <v>0</v>
      </c>
      <c r="C12" s="165">
        <v>0</v>
      </c>
      <c r="D12" s="165">
        <v>0</v>
      </c>
      <c r="E12" s="165">
        <v>0</v>
      </c>
      <c r="F12" s="165"/>
    </row>
    <row r="13" spans="1:6" x14ac:dyDescent="0.15">
      <c r="A13" s="157" t="s">
        <v>122</v>
      </c>
      <c r="B13" s="158">
        <v>256949</v>
      </c>
      <c r="C13" s="206">
        <v>231568</v>
      </c>
      <c r="D13" s="206">
        <v>240110</v>
      </c>
      <c r="E13" s="206">
        <v>201741</v>
      </c>
      <c r="F13" s="206"/>
    </row>
    <row r="14" spans="1:6" x14ac:dyDescent="0.15">
      <c r="A14" s="153" t="s">
        <v>123</v>
      </c>
      <c r="B14" s="154">
        <v>0</v>
      </c>
      <c r="C14" s="165">
        <v>0</v>
      </c>
      <c r="D14" s="165">
        <v>0</v>
      </c>
      <c r="E14" s="165">
        <v>0</v>
      </c>
      <c r="F14" s="165"/>
    </row>
    <row r="15" spans="1:6" x14ac:dyDescent="0.15">
      <c r="A15" s="153" t="s">
        <v>124</v>
      </c>
      <c r="B15" s="154">
        <v>0</v>
      </c>
      <c r="C15" s="165">
        <v>0</v>
      </c>
      <c r="D15" s="165">
        <v>0</v>
      </c>
      <c r="E15" s="165">
        <v>0</v>
      </c>
      <c r="F15" s="165"/>
    </row>
    <row r="16" spans="1:6" x14ac:dyDescent="0.15">
      <c r="A16" s="153" t="s">
        <v>125</v>
      </c>
      <c r="B16" s="154">
        <v>0</v>
      </c>
      <c r="C16" s="165">
        <v>0</v>
      </c>
      <c r="D16" s="165">
        <v>0</v>
      </c>
      <c r="E16" s="165">
        <v>0</v>
      </c>
      <c r="F16" s="165"/>
    </row>
    <row r="17" spans="1:6" x14ac:dyDescent="0.15">
      <c r="A17" s="153" t="s">
        <v>126</v>
      </c>
      <c r="B17" s="154">
        <v>0</v>
      </c>
      <c r="C17" s="165">
        <v>0</v>
      </c>
      <c r="D17" s="165">
        <v>0</v>
      </c>
      <c r="E17" s="165">
        <v>0</v>
      </c>
      <c r="F17" s="165"/>
    </row>
    <row r="18" spans="1:6" x14ac:dyDescent="0.15">
      <c r="A18" s="153" t="s">
        <v>127</v>
      </c>
      <c r="B18" s="154">
        <v>32000</v>
      </c>
      <c r="C18" s="165">
        <v>42300</v>
      </c>
      <c r="D18" s="165">
        <v>21000</v>
      </c>
      <c r="E18" s="165">
        <v>0</v>
      </c>
      <c r="F18" s="165"/>
    </row>
    <row r="19" spans="1:6" x14ac:dyDescent="0.15">
      <c r="A19" s="149" t="s">
        <v>128</v>
      </c>
      <c r="B19" s="150">
        <v>0</v>
      </c>
      <c r="C19" s="205">
        <v>0</v>
      </c>
      <c r="D19" s="205">
        <v>0</v>
      </c>
      <c r="E19" s="205">
        <v>0</v>
      </c>
      <c r="F19" s="205"/>
    </row>
    <row r="20" spans="1:6" x14ac:dyDescent="0.15">
      <c r="A20" s="153" t="s">
        <v>129</v>
      </c>
      <c r="B20" s="154">
        <v>77377</v>
      </c>
      <c r="C20" s="165">
        <v>77311</v>
      </c>
      <c r="D20" s="165">
        <v>77311</v>
      </c>
      <c r="E20" s="165">
        <v>76066</v>
      </c>
      <c r="F20" s="165"/>
    </row>
    <row r="21" spans="1:6" x14ac:dyDescent="0.15">
      <c r="A21" s="153" t="s">
        <v>130</v>
      </c>
      <c r="B21" s="154">
        <v>52437</v>
      </c>
      <c r="C21" s="165">
        <v>45806</v>
      </c>
      <c r="D21" s="165">
        <v>29656</v>
      </c>
      <c r="E21" s="165">
        <v>37000</v>
      </c>
      <c r="F21" s="165"/>
    </row>
    <row r="22" spans="1:6" x14ac:dyDescent="0.15">
      <c r="A22" s="153" t="s">
        <v>131</v>
      </c>
      <c r="B22" s="154">
        <v>0</v>
      </c>
      <c r="C22" s="165">
        <v>0</v>
      </c>
      <c r="D22" s="165">
        <v>0</v>
      </c>
      <c r="E22" s="165">
        <v>0</v>
      </c>
      <c r="F22" s="165"/>
    </row>
    <row r="23" spans="1:6" x14ac:dyDescent="0.15">
      <c r="A23" s="157" t="s">
        <v>132</v>
      </c>
      <c r="B23" s="158">
        <v>6000</v>
      </c>
      <c r="C23" s="206">
        <v>2497</v>
      </c>
      <c r="D23" s="206">
        <v>0</v>
      </c>
      <c r="E23" s="206">
        <v>0</v>
      </c>
      <c r="F23" s="206"/>
    </row>
    <row r="24" spans="1:6" x14ac:dyDescent="0.15">
      <c r="A24" s="153" t="s">
        <v>133</v>
      </c>
      <c r="B24" s="154">
        <v>372625</v>
      </c>
      <c r="C24" s="165">
        <v>433123</v>
      </c>
      <c r="D24" s="165">
        <v>259721</v>
      </c>
      <c r="E24" s="165">
        <v>194048</v>
      </c>
      <c r="F24" s="165"/>
    </row>
    <row r="25" spans="1:6" x14ac:dyDescent="0.15">
      <c r="A25" s="153" t="s">
        <v>134</v>
      </c>
      <c r="B25" s="154">
        <v>0</v>
      </c>
      <c r="C25" s="165">
        <v>0</v>
      </c>
      <c r="D25" s="165">
        <v>0</v>
      </c>
      <c r="E25" s="165">
        <v>0</v>
      </c>
      <c r="F25" s="165"/>
    </row>
    <row r="26" spans="1:6" x14ac:dyDescent="0.15">
      <c r="A26" s="153" t="s">
        <v>135</v>
      </c>
      <c r="B26" s="154">
        <v>0</v>
      </c>
      <c r="C26" s="165">
        <v>0</v>
      </c>
      <c r="D26" s="165">
        <v>0</v>
      </c>
      <c r="E26" s="165">
        <v>0</v>
      </c>
      <c r="F26" s="165"/>
    </row>
    <row r="27" spans="1:6" x14ac:dyDescent="0.15">
      <c r="A27" s="153" t="s">
        <v>136</v>
      </c>
      <c r="B27" s="154">
        <v>86000</v>
      </c>
      <c r="C27" s="165">
        <v>83500</v>
      </c>
      <c r="D27" s="165">
        <v>44500</v>
      </c>
      <c r="E27" s="165">
        <v>36988</v>
      </c>
      <c r="F27" s="165"/>
    </row>
    <row r="28" spans="1:6" x14ac:dyDescent="0.15">
      <c r="A28" s="153" t="s">
        <v>137</v>
      </c>
      <c r="B28" s="154">
        <v>27000</v>
      </c>
      <c r="C28" s="165">
        <v>0</v>
      </c>
      <c r="D28" s="165">
        <v>26100</v>
      </c>
      <c r="E28" s="165">
        <v>27000</v>
      </c>
      <c r="F28" s="165"/>
    </row>
    <row r="29" spans="1:6" x14ac:dyDescent="0.15">
      <c r="A29" s="149" t="s">
        <v>138</v>
      </c>
      <c r="B29" s="150">
        <v>111000</v>
      </c>
      <c r="C29" s="205">
        <v>111000</v>
      </c>
      <c r="D29" s="205">
        <v>31000</v>
      </c>
      <c r="E29" s="205">
        <v>31000</v>
      </c>
      <c r="F29" s="205"/>
    </row>
    <row r="30" spans="1:6" x14ac:dyDescent="0.15">
      <c r="A30" s="153" t="s">
        <v>139</v>
      </c>
      <c r="B30" s="154">
        <v>0</v>
      </c>
      <c r="C30" s="165">
        <v>0</v>
      </c>
      <c r="D30" s="165">
        <v>0</v>
      </c>
      <c r="E30" s="165">
        <v>0</v>
      </c>
      <c r="F30" s="165"/>
    </row>
    <row r="31" spans="1:6" x14ac:dyDescent="0.15">
      <c r="A31" s="153" t="s">
        <v>140</v>
      </c>
      <c r="B31" s="154">
        <v>0</v>
      </c>
      <c r="C31" s="165">
        <v>0</v>
      </c>
      <c r="D31" s="165">
        <v>0</v>
      </c>
      <c r="E31" s="165">
        <v>0</v>
      </c>
      <c r="F31" s="165"/>
    </row>
    <row r="32" spans="1:6" x14ac:dyDescent="0.15">
      <c r="A32" s="153" t="s">
        <v>141</v>
      </c>
      <c r="B32" s="154">
        <v>0</v>
      </c>
      <c r="C32" s="165">
        <v>0</v>
      </c>
      <c r="D32" s="165">
        <v>0</v>
      </c>
      <c r="E32" s="165">
        <v>0</v>
      </c>
      <c r="F32" s="165"/>
    </row>
    <row r="33" spans="1:6" x14ac:dyDescent="0.15">
      <c r="A33" s="157" t="s">
        <v>142</v>
      </c>
      <c r="B33" s="158">
        <v>0</v>
      </c>
      <c r="C33" s="206">
        <v>0</v>
      </c>
      <c r="D33" s="206">
        <v>0</v>
      </c>
      <c r="E33" s="206">
        <v>0</v>
      </c>
      <c r="F33" s="206"/>
    </row>
    <row r="34" spans="1:6" x14ac:dyDescent="0.15">
      <c r="A34" s="153" t="s">
        <v>143</v>
      </c>
      <c r="B34" s="154">
        <v>155620</v>
      </c>
      <c r="C34" s="165">
        <v>151150</v>
      </c>
      <c r="D34" s="165">
        <v>145000</v>
      </c>
      <c r="E34" s="165">
        <v>98000</v>
      </c>
      <c r="F34" s="165"/>
    </row>
    <row r="35" spans="1:6" x14ac:dyDescent="0.15">
      <c r="A35" s="153" t="s">
        <v>144</v>
      </c>
      <c r="B35" s="154">
        <v>147900</v>
      </c>
      <c r="C35" s="165">
        <v>188100</v>
      </c>
      <c r="D35" s="165">
        <v>139500</v>
      </c>
      <c r="E35" s="165">
        <v>150000</v>
      </c>
      <c r="F35" s="165"/>
    </row>
    <row r="36" spans="1:6" x14ac:dyDescent="0.15">
      <c r="A36" s="153" t="s">
        <v>145</v>
      </c>
      <c r="B36" s="154">
        <v>0</v>
      </c>
      <c r="C36" s="165">
        <v>0</v>
      </c>
      <c r="D36" s="165">
        <v>0</v>
      </c>
      <c r="E36" s="165">
        <v>0</v>
      </c>
      <c r="F36" s="165"/>
    </row>
    <row r="37" spans="1:6" x14ac:dyDescent="0.15">
      <c r="A37" s="153" t="s">
        <v>146</v>
      </c>
      <c r="B37" s="154">
        <v>0</v>
      </c>
      <c r="C37" s="165">
        <v>0</v>
      </c>
      <c r="D37" s="165">
        <v>15700</v>
      </c>
      <c r="E37" s="165">
        <v>2170</v>
      </c>
      <c r="F37" s="165"/>
    </row>
    <row r="38" spans="1:6" x14ac:dyDescent="0.15">
      <c r="A38" s="153" t="s">
        <v>147</v>
      </c>
      <c r="B38" s="154">
        <v>0</v>
      </c>
      <c r="C38" s="165">
        <v>0</v>
      </c>
      <c r="D38" s="165">
        <v>0</v>
      </c>
      <c r="E38" s="165">
        <v>0</v>
      </c>
      <c r="F38" s="165"/>
    </row>
    <row r="39" spans="1:6" x14ac:dyDescent="0.15">
      <c r="A39" s="149" t="s">
        <v>148</v>
      </c>
      <c r="B39" s="150">
        <v>9000</v>
      </c>
      <c r="C39" s="205">
        <v>9000</v>
      </c>
      <c r="D39" s="205">
        <v>9000</v>
      </c>
      <c r="E39" s="205">
        <v>9000</v>
      </c>
      <c r="F39" s="205"/>
    </row>
    <row r="40" spans="1:6" x14ac:dyDescent="0.15">
      <c r="A40" s="153" t="s">
        <v>149</v>
      </c>
      <c r="B40" s="154">
        <v>0</v>
      </c>
      <c r="C40" s="165">
        <v>0</v>
      </c>
      <c r="D40" s="165">
        <v>0</v>
      </c>
      <c r="E40" s="165">
        <v>0</v>
      </c>
      <c r="F40" s="165"/>
    </row>
    <row r="41" spans="1:6" x14ac:dyDescent="0.15">
      <c r="A41" s="153" t="s">
        <v>150</v>
      </c>
      <c r="B41" s="154">
        <v>390476</v>
      </c>
      <c r="C41" s="165">
        <v>432755</v>
      </c>
      <c r="D41" s="165">
        <v>348719</v>
      </c>
      <c r="E41" s="165">
        <v>380969</v>
      </c>
      <c r="F41" s="165"/>
    </row>
    <row r="42" spans="1:6" x14ac:dyDescent="0.15">
      <c r="A42" s="153" t="s">
        <v>151</v>
      </c>
      <c r="B42" s="154">
        <v>256445</v>
      </c>
      <c r="C42" s="165">
        <v>256500</v>
      </c>
      <c r="D42" s="165">
        <v>10000</v>
      </c>
      <c r="E42" s="165">
        <v>10000</v>
      </c>
      <c r="F42" s="165"/>
    </row>
    <row r="43" spans="1:6" x14ac:dyDescent="0.15">
      <c r="A43" s="157" t="s">
        <v>152</v>
      </c>
      <c r="B43" s="158">
        <v>0</v>
      </c>
      <c r="C43" s="206">
        <v>0</v>
      </c>
      <c r="D43" s="206">
        <v>0</v>
      </c>
      <c r="E43" s="206">
        <v>0</v>
      </c>
      <c r="F43" s="206"/>
    </row>
    <row r="44" spans="1:6" x14ac:dyDescent="0.15">
      <c r="A44" s="153" t="s">
        <v>153</v>
      </c>
      <c r="B44" s="154">
        <v>0</v>
      </c>
      <c r="C44" s="165">
        <v>0</v>
      </c>
      <c r="D44" s="165">
        <v>0</v>
      </c>
      <c r="E44" s="165">
        <v>0</v>
      </c>
      <c r="F44" s="165"/>
    </row>
    <row r="45" spans="1:6" x14ac:dyDescent="0.15">
      <c r="A45" s="153" t="s">
        <v>154</v>
      </c>
      <c r="B45" s="154">
        <v>0</v>
      </c>
      <c r="C45" s="165">
        <v>0</v>
      </c>
      <c r="D45" s="165">
        <v>0</v>
      </c>
      <c r="E45" s="165">
        <v>0</v>
      </c>
      <c r="F45" s="165"/>
    </row>
    <row r="46" spans="1:6" x14ac:dyDescent="0.15">
      <c r="A46" s="153" t="s">
        <v>155</v>
      </c>
      <c r="B46" s="154">
        <v>0</v>
      </c>
      <c r="C46" s="165">
        <v>0</v>
      </c>
      <c r="D46" s="165">
        <v>0</v>
      </c>
      <c r="E46" s="165">
        <v>0</v>
      </c>
      <c r="F46" s="165"/>
    </row>
    <row r="47" spans="1:6" x14ac:dyDescent="0.15">
      <c r="A47" s="153" t="s">
        <v>156</v>
      </c>
      <c r="B47" s="154">
        <v>0</v>
      </c>
      <c r="C47" s="165">
        <v>0</v>
      </c>
      <c r="D47" s="165">
        <v>0</v>
      </c>
      <c r="E47" s="165">
        <v>0</v>
      </c>
      <c r="F47" s="165"/>
    </row>
    <row r="48" spans="1:6" x14ac:dyDescent="0.15">
      <c r="A48" s="153" t="s">
        <v>157</v>
      </c>
      <c r="B48" s="154">
        <v>0</v>
      </c>
      <c r="C48" s="165">
        <v>62000</v>
      </c>
      <c r="D48" s="165">
        <v>55000</v>
      </c>
      <c r="E48" s="165">
        <v>20000</v>
      </c>
      <c r="F48" s="165"/>
    </row>
    <row r="49" spans="1:6" x14ac:dyDescent="0.15">
      <c r="A49" s="153" t="s">
        <v>158</v>
      </c>
      <c r="B49" s="154">
        <v>0</v>
      </c>
      <c r="C49" s="165">
        <v>0</v>
      </c>
      <c r="D49" s="165">
        <v>0</v>
      </c>
      <c r="E49" s="165">
        <v>0</v>
      </c>
      <c r="F49" s="165"/>
    </row>
    <row r="50" spans="1:6" x14ac:dyDescent="0.15">
      <c r="A50" s="153" t="s">
        <v>159</v>
      </c>
      <c r="B50" s="154">
        <v>0</v>
      </c>
      <c r="C50" s="165">
        <v>0</v>
      </c>
      <c r="D50" s="165">
        <v>0</v>
      </c>
      <c r="E50" s="165">
        <v>0</v>
      </c>
      <c r="F50" s="165"/>
    </row>
    <row r="51" spans="1:6" x14ac:dyDescent="0.15">
      <c r="A51" s="203" t="s">
        <v>189</v>
      </c>
      <c r="B51" s="162">
        <f t="shared" ref="B51:F51" si="0">SUM(B4:B50)</f>
        <v>2889129</v>
      </c>
      <c r="C51" s="161">
        <f t="shared" ref="C51:E51" si="1">SUM(C4:C50)</f>
        <v>3112548</v>
      </c>
      <c r="D51" s="161">
        <f t="shared" si="1"/>
        <v>2012317</v>
      </c>
      <c r="E51" s="161">
        <f t="shared" si="1"/>
        <v>1546482</v>
      </c>
      <c r="F51" s="161">
        <f t="shared" si="0"/>
        <v>0</v>
      </c>
    </row>
  </sheetData>
  <phoneticPr fontId="1"/>
  <pageMargins left="0.70866141732283472" right="0.70866141732283472" top="0.74803149606299213" bottom="0.74803149606299213" header="0.31496062992125984" footer="0.31496062992125984"/>
  <pageSetup paperSize="9"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BD853-248C-4495-8C31-F39B6068F517}">
  <sheetPr>
    <pageSetUpPr fitToPage="1"/>
  </sheetPr>
  <dimension ref="A1:P53"/>
  <sheetViews>
    <sheetView showOutlineSymbols="0" view="pageBreakPreview" zoomScale="90" zoomScaleNormal="90" zoomScaleSheetLayoutView="90" workbookViewId="0">
      <pane xSplit="1" ySplit="4" topLeftCell="D5" activePane="bottomRight" state="frozen"/>
      <selection pane="topRight" activeCell="B1" sqref="B1"/>
      <selection pane="bottomLeft" activeCell="A4" sqref="A4"/>
      <selection pane="bottomRight" activeCell="N5" sqref="N5"/>
    </sheetView>
  </sheetViews>
  <sheetFormatPr defaultRowHeight="12" x14ac:dyDescent="0.4"/>
  <cols>
    <col min="1" max="1" width="11.375" style="2" customWidth="1"/>
    <col min="2" max="16" width="13" style="2" customWidth="1"/>
    <col min="17" max="16384" width="9" style="2"/>
  </cols>
  <sheetData>
    <row r="1" spans="1:16" ht="20.100000000000001" customHeight="1" x14ac:dyDescent="0.4">
      <c r="A1" s="39" t="s">
        <v>181</v>
      </c>
    </row>
    <row r="2" spans="1:16" ht="15" customHeight="1" x14ac:dyDescent="0.4">
      <c r="A2" s="39"/>
      <c r="B2" s="1"/>
      <c r="C2" s="1"/>
      <c r="D2" s="1"/>
      <c r="E2" s="1"/>
      <c r="F2" s="1"/>
      <c r="G2" s="40"/>
      <c r="H2" s="1"/>
      <c r="I2" s="1"/>
      <c r="J2" s="40"/>
      <c r="K2" s="1"/>
      <c r="L2" s="1"/>
      <c r="M2" s="40"/>
      <c r="N2" s="1"/>
      <c r="O2" s="1"/>
      <c r="P2" s="40" t="s">
        <v>179</v>
      </c>
    </row>
    <row r="3" spans="1:16" s="52" customFormat="1" ht="14.45" customHeight="1" x14ac:dyDescent="0.4">
      <c r="A3" s="230" t="s">
        <v>0</v>
      </c>
      <c r="B3" s="232" t="s">
        <v>54</v>
      </c>
      <c r="C3" s="233"/>
      <c r="D3" s="234"/>
      <c r="E3" s="235" t="s">
        <v>55</v>
      </c>
      <c r="F3" s="233"/>
      <c r="G3" s="234"/>
      <c r="H3" s="235" t="s">
        <v>183</v>
      </c>
      <c r="I3" s="233"/>
      <c r="J3" s="234"/>
      <c r="K3" s="235" t="s">
        <v>196</v>
      </c>
      <c r="L3" s="233"/>
      <c r="M3" s="234"/>
      <c r="N3" s="235" t="s">
        <v>201</v>
      </c>
      <c r="O3" s="233"/>
      <c r="P3" s="234"/>
    </row>
    <row r="4" spans="1:16" s="52" customFormat="1" ht="14.45" customHeight="1" x14ac:dyDescent="0.4">
      <c r="A4" s="231"/>
      <c r="B4" s="17" t="s">
        <v>3</v>
      </c>
      <c r="C4" s="3" t="s">
        <v>4</v>
      </c>
      <c r="D4" s="4" t="s">
        <v>5</v>
      </c>
      <c r="E4" s="53" t="s">
        <v>3</v>
      </c>
      <c r="F4" s="3" t="s">
        <v>4</v>
      </c>
      <c r="G4" s="4" t="s">
        <v>5</v>
      </c>
      <c r="H4" s="53" t="s">
        <v>3</v>
      </c>
      <c r="I4" s="3" t="s">
        <v>4</v>
      </c>
      <c r="J4" s="4" t="s">
        <v>5</v>
      </c>
      <c r="K4" s="53" t="s">
        <v>3</v>
      </c>
      <c r="L4" s="3" t="s">
        <v>4</v>
      </c>
      <c r="M4" s="4" t="s">
        <v>5</v>
      </c>
      <c r="N4" s="53" t="s">
        <v>3</v>
      </c>
      <c r="O4" s="3" t="s">
        <v>4</v>
      </c>
      <c r="P4" s="4" t="s">
        <v>5</v>
      </c>
    </row>
    <row r="5" spans="1:16" ht="14.45" customHeight="1" x14ac:dyDescent="0.4">
      <c r="A5" s="54" t="s">
        <v>6</v>
      </c>
      <c r="B5" s="55">
        <v>73000</v>
      </c>
      <c r="C5" s="56">
        <v>0</v>
      </c>
      <c r="D5" s="57">
        <f t="shared" ref="D5:D51" si="0">SUM(B5:C5)</f>
        <v>73000</v>
      </c>
      <c r="E5" s="34">
        <v>90055</v>
      </c>
      <c r="F5" s="35">
        <v>0</v>
      </c>
      <c r="G5" s="36">
        <f t="shared" ref="G5:G19" si="1">SUM(E5:F5)</f>
        <v>90055</v>
      </c>
      <c r="H5" s="34">
        <v>47556</v>
      </c>
      <c r="I5" s="35">
        <v>0</v>
      </c>
      <c r="J5" s="36">
        <f t="shared" ref="J5:J19" si="2">SUM(H5:I5)</f>
        <v>47556</v>
      </c>
      <c r="K5" s="34">
        <v>17000</v>
      </c>
      <c r="L5" s="35">
        <v>490</v>
      </c>
      <c r="M5" s="36">
        <f t="shared" ref="M5:M19" si="3">SUM(K5:L5)</f>
        <v>17490</v>
      </c>
      <c r="N5" s="34"/>
      <c r="O5" s="35"/>
      <c r="P5" s="36">
        <f t="shared" ref="P5" si="4">SUM(N5:O5)</f>
        <v>0</v>
      </c>
    </row>
    <row r="6" spans="1:16" ht="14.45" customHeight="1" x14ac:dyDescent="0.4">
      <c r="A6" s="58" t="s">
        <v>7</v>
      </c>
      <c r="B6" s="55">
        <v>0</v>
      </c>
      <c r="C6" s="56">
        <v>0</v>
      </c>
      <c r="D6" s="57">
        <f t="shared" si="0"/>
        <v>0</v>
      </c>
      <c r="E6" s="34">
        <v>0</v>
      </c>
      <c r="F6" s="35">
        <v>0</v>
      </c>
      <c r="G6" s="36">
        <f t="shared" si="1"/>
        <v>0</v>
      </c>
      <c r="H6" s="34">
        <v>0</v>
      </c>
      <c r="I6" s="35">
        <v>0</v>
      </c>
      <c r="J6" s="36">
        <f t="shared" si="2"/>
        <v>0</v>
      </c>
      <c r="K6" s="34">
        <v>0</v>
      </c>
      <c r="L6" s="35">
        <v>0</v>
      </c>
      <c r="M6" s="36">
        <f t="shared" si="3"/>
        <v>0</v>
      </c>
      <c r="N6" s="34"/>
      <c r="O6" s="35"/>
      <c r="P6" s="36">
        <f t="shared" ref="P6:P51" si="5">SUM(N6:O6)</f>
        <v>0</v>
      </c>
    </row>
    <row r="7" spans="1:16" ht="14.45" customHeight="1" x14ac:dyDescent="0.4">
      <c r="A7" s="58" t="s">
        <v>8</v>
      </c>
      <c r="B7" s="55">
        <v>0</v>
      </c>
      <c r="C7" s="56">
        <v>0</v>
      </c>
      <c r="D7" s="57">
        <f t="shared" si="0"/>
        <v>0</v>
      </c>
      <c r="E7" s="34">
        <v>0</v>
      </c>
      <c r="F7" s="35">
        <v>0</v>
      </c>
      <c r="G7" s="36">
        <f t="shared" si="1"/>
        <v>0</v>
      </c>
      <c r="H7" s="59">
        <v>0</v>
      </c>
      <c r="I7" s="60">
        <v>0</v>
      </c>
      <c r="J7" s="36">
        <f t="shared" si="2"/>
        <v>0</v>
      </c>
      <c r="K7" s="59">
        <v>0</v>
      </c>
      <c r="L7" s="60">
        <v>0</v>
      </c>
      <c r="M7" s="36">
        <f t="shared" si="3"/>
        <v>0</v>
      </c>
      <c r="N7" s="59"/>
      <c r="O7" s="60"/>
      <c r="P7" s="36">
        <f t="shared" si="5"/>
        <v>0</v>
      </c>
    </row>
    <row r="8" spans="1:16" ht="14.45" customHeight="1" x14ac:dyDescent="0.4">
      <c r="A8" s="58" t="s">
        <v>9</v>
      </c>
      <c r="B8" s="55">
        <v>22400</v>
      </c>
      <c r="C8" s="56">
        <v>0</v>
      </c>
      <c r="D8" s="57">
        <f t="shared" si="0"/>
        <v>22400</v>
      </c>
      <c r="E8" s="34">
        <v>23000</v>
      </c>
      <c r="F8" s="35">
        <v>0</v>
      </c>
      <c r="G8" s="36">
        <f t="shared" si="1"/>
        <v>23000</v>
      </c>
      <c r="H8" s="34">
        <v>29100</v>
      </c>
      <c r="I8" s="35">
        <v>0</v>
      </c>
      <c r="J8" s="36">
        <f t="shared" si="2"/>
        <v>29100</v>
      </c>
      <c r="K8" s="34">
        <v>49100</v>
      </c>
      <c r="L8" s="35">
        <v>0</v>
      </c>
      <c r="M8" s="36">
        <f t="shared" si="3"/>
        <v>49100</v>
      </c>
      <c r="N8" s="34"/>
      <c r="O8" s="35"/>
      <c r="P8" s="36">
        <f t="shared" si="5"/>
        <v>0</v>
      </c>
    </row>
    <row r="9" spans="1:16" ht="14.45" customHeight="1" x14ac:dyDescent="0.4">
      <c r="A9" s="61" t="s">
        <v>10</v>
      </c>
      <c r="B9" s="55">
        <v>108000</v>
      </c>
      <c r="C9" s="56">
        <v>0</v>
      </c>
      <c r="D9" s="57">
        <f t="shared" si="0"/>
        <v>108000</v>
      </c>
      <c r="E9" s="34">
        <v>77280</v>
      </c>
      <c r="F9" s="35">
        <v>556</v>
      </c>
      <c r="G9" s="36">
        <f t="shared" si="1"/>
        <v>77836</v>
      </c>
      <c r="H9" s="34">
        <v>19000</v>
      </c>
      <c r="I9" s="35">
        <v>500</v>
      </c>
      <c r="J9" s="36">
        <f t="shared" si="2"/>
        <v>19500</v>
      </c>
      <c r="K9" s="34">
        <v>10000</v>
      </c>
      <c r="L9" s="35">
        <v>200</v>
      </c>
      <c r="M9" s="36">
        <f t="shared" si="3"/>
        <v>10200</v>
      </c>
      <c r="N9" s="34"/>
      <c r="O9" s="35"/>
      <c r="P9" s="36">
        <f t="shared" si="5"/>
        <v>0</v>
      </c>
    </row>
    <row r="10" spans="1:16" ht="14.45" customHeight="1" x14ac:dyDescent="0.4">
      <c r="A10" s="54" t="s">
        <v>11</v>
      </c>
      <c r="B10" s="62">
        <v>90064</v>
      </c>
      <c r="C10" s="63">
        <v>3</v>
      </c>
      <c r="D10" s="64">
        <f t="shared" si="0"/>
        <v>90067</v>
      </c>
      <c r="E10" s="65">
        <v>113351</v>
      </c>
      <c r="F10" s="66">
        <v>1549</v>
      </c>
      <c r="G10" s="67">
        <f t="shared" si="1"/>
        <v>114900</v>
      </c>
      <c r="H10" s="65">
        <v>72400</v>
      </c>
      <c r="I10" s="66">
        <v>1000</v>
      </c>
      <c r="J10" s="67">
        <f t="shared" si="2"/>
        <v>73400</v>
      </c>
      <c r="K10" s="65">
        <v>173000</v>
      </c>
      <c r="L10" s="66">
        <v>1500</v>
      </c>
      <c r="M10" s="67">
        <f t="shared" si="3"/>
        <v>174500</v>
      </c>
      <c r="N10" s="65"/>
      <c r="O10" s="66"/>
      <c r="P10" s="67">
        <f t="shared" si="5"/>
        <v>0</v>
      </c>
    </row>
    <row r="11" spans="1:16" ht="14.45" customHeight="1" x14ac:dyDescent="0.4">
      <c r="A11" s="58" t="s">
        <v>12</v>
      </c>
      <c r="B11" s="68">
        <v>174245</v>
      </c>
      <c r="C11" s="69">
        <v>1000</v>
      </c>
      <c r="D11" s="57">
        <f t="shared" si="0"/>
        <v>175245</v>
      </c>
      <c r="E11" s="34">
        <v>9040</v>
      </c>
      <c r="F11" s="35">
        <v>0</v>
      </c>
      <c r="G11" s="36">
        <f t="shared" si="1"/>
        <v>9040</v>
      </c>
      <c r="H11" s="34">
        <v>25340</v>
      </c>
      <c r="I11" s="35">
        <v>0</v>
      </c>
      <c r="J11" s="36">
        <f t="shared" si="2"/>
        <v>25340</v>
      </c>
      <c r="K11" s="34">
        <v>0</v>
      </c>
      <c r="L11" s="35">
        <v>0</v>
      </c>
      <c r="M11" s="36">
        <f t="shared" si="3"/>
        <v>0</v>
      </c>
      <c r="N11" s="34"/>
      <c r="O11" s="35"/>
      <c r="P11" s="36">
        <f t="shared" si="5"/>
        <v>0</v>
      </c>
    </row>
    <row r="12" spans="1:16" ht="14.45" customHeight="1" x14ac:dyDescent="0.4">
      <c r="A12" s="58" t="s">
        <v>13</v>
      </c>
      <c r="B12" s="55">
        <v>0</v>
      </c>
      <c r="C12" s="56">
        <v>0</v>
      </c>
      <c r="D12" s="57">
        <f t="shared" si="0"/>
        <v>0</v>
      </c>
      <c r="E12" s="34">
        <v>0</v>
      </c>
      <c r="F12" s="35">
        <v>0</v>
      </c>
      <c r="G12" s="36">
        <f t="shared" si="1"/>
        <v>0</v>
      </c>
      <c r="H12" s="34">
        <v>0</v>
      </c>
      <c r="I12" s="35">
        <v>0</v>
      </c>
      <c r="J12" s="36">
        <f t="shared" si="2"/>
        <v>0</v>
      </c>
      <c r="K12" s="34">
        <v>0</v>
      </c>
      <c r="L12" s="35">
        <v>0</v>
      </c>
      <c r="M12" s="36">
        <f t="shared" si="3"/>
        <v>0</v>
      </c>
      <c r="N12" s="34"/>
      <c r="O12" s="35"/>
      <c r="P12" s="36">
        <f t="shared" si="5"/>
        <v>0</v>
      </c>
    </row>
    <row r="13" spans="1:16" ht="14.45" customHeight="1" x14ac:dyDescent="0.4">
      <c r="A13" s="58" t="s">
        <v>14</v>
      </c>
      <c r="B13" s="70">
        <v>0</v>
      </c>
      <c r="C13" s="56">
        <v>0</v>
      </c>
      <c r="D13" s="57">
        <f t="shared" si="0"/>
        <v>0</v>
      </c>
      <c r="E13" s="34">
        <v>0</v>
      </c>
      <c r="F13" s="35">
        <v>0</v>
      </c>
      <c r="G13" s="36">
        <f t="shared" si="1"/>
        <v>0</v>
      </c>
      <c r="H13" s="34">
        <v>0</v>
      </c>
      <c r="I13" s="35">
        <v>0</v>
      </c>
      <c r="J13" s="36">
        <f t="shared" si="2"/>
        <v>0</v>
      </c>
      <c r="K13" s="34">
        <v>0</v>
      </c>
      <c r="L13" s="35">
        <v>0</v>
      </c>
      <c r="M13" s="36">
        <f t="shared" si="3"/>
        <v>0</v>
      </c>
      <c r="N13" s="34"/>
      <c r="O13" s="35"/>
      <c r="P13" s="36">
        <f t="shared" si="5"/>
        <v>0</v>
      </c>
    </row>
    <row r="14" spans="1:16" ht="14.45" customHeight="1" x14ac:dyDescent="0.4">
      <c r="A14" s="61" t="s">
        <v>15</v>
      </c>
      <c r="B14" s="71">
        <v>22661</v>
      </c>
      <c r="C14" s="72">
        <v>0</v>
      </c>
      <c r="D14" s="73">
        <f t="shared" si="0"/>
        <v>22661</v>
      </c>
      <c r="E14" s="74">
        <v>44633</v>
      </c>
      <c r="F14" s="75">
        <v>0</v>
      </c>
      <c r="G14" s="76">
        <f t="shared" si="1"/>
        <v>44633</v>
      </c>
      <c r="H14" s="74">
        <v>34506</v>
      </c>
      <c r="I14" s="75">
        <v>0</v>
      </c>
      <c r="J14" s="76">
        <f t="shared" si="2"/>
        <v>34506</v>
      </c>
      <c r="K14" s="74">
        <v>51950</v>
      </c>
      <c r="L14" s="75">
        <v>0</v>
      </c>
      <c r="M14" s="76">
        <f t="shared" si="3"/>
        <v>51950</v>
      </c>
      <c r="N14" s="74"/>
      <c r="O14" s="75"/>
      <c r="P14" s="76">
        <f t="shared" si="5"/>
        <v>0</v>
      </c>
    </row>
    <row r="15" spans="1:16" ht="14.45" customHeight="1" x14ac:dyDescent="0.4">
      <c r="A15" s="54" t="s">
        <v>16</v>
      </c>
      <c r="B15" s="62">
        <v>33300</v>
      </c>
      <c r="C15" s="63">
        <v>0</v>
      </c>
      <c r="D15" s="64">
        <f t="shared" si="0"/>
        <v>33300</v>
      </c>
      <c r="E15" s="65">
        <v>38800</v>
      </c>
      <c r="F15" s="66">
        <v>0</v>
      </c>
      <c r="G15" s="36">
        <f t="shared" si="1"/>
        <v>38800</v>
      </c>
      <c r="H15" s="65">
        <v>66700</v>
      </c>
      <c r="I15" s="66">
        <v>0</v>
      </c>
      <c r="J15" s="36">
        <f t="shared" si="2"/>
        <v>66700</v>
      </c>
      <c r="K15" s="65">
        <v>75000</v>
      </c>
      <c r="L15" s="66">
        <v>0</v>
      </c>
      <c r="M15" s="36">
        <f t="shared" si="3"/>
        <v>75000</v>
      </c>
      <c r="N15" s="65"/>
      <c r="O15" s="66"/>
      <c r="P15" s="36">
        <f t="shared" si="5"/>
        <v>0</v>
      </c>
    </row>
    <row r="16" spans="1:16" ht="14.45" customHeight="1" x14ac:dyDescent="0.4">
      <c r="A16" s="58" t="s">
        <v>17</v>
      </c>
      <c r="B16" s="55">
        <v>52000</v>
      </c>
      <c r="C16" s="56">
        <v>0</v>
      </c>
      <c r="D16" s="57">
        <f t="shared" si="0"/>
        <v>52000</v>
      </c>
      <c r="E16" s="34">
        <v>29661</v>
      </c>
      <c r="F16" s="35">
        <v>93000</v>
      </c>
      <c r="G16" s="36">
        <f t="shared" si="1"/>
        <v>122661</v>
      </c>
      <c r="H16" s="34">
        <v>42000</v>
      </c>
      <c r="I16" s="35">
        <v>64000</v>
      </c>
      <c r="J16" s="36">
        <f t="shared" si="2"/>
        <v>106000</v>
      </c>
      <c r="K16" s="34">
        <v>67000</v>
      </c>
      <c r="L16" s="35">
        <v>79500</v>
      </c>
      <c r="M16" s="36">
        <f t="shared" si="3"/>
        <v>146500</v>
      </c>
      <c r="N16" s="34"/>
      <c r="O16" s="35"/>
      <c r="P16" s="36">
        <f t="shared" si="5"/>
        <v>0</v>
      </c>
    </row>
    <row r="17" spans="1:16" ht="14.45" customHeight="1" x14ac:dyDescent="0.4">
      <c r="A17" s="58" t="s">
        <v>18</v>
      </c>
      <c r="B17" s="68">
        <v>10978</v>
      </c>
      <c r="C17" s="69">
        <v>0</v>
      </c>
      <c r="D17" s="57">
        <f t="shared" si="0"/>
        <v>10978</v>
      </c>
      <c r="E17" s="34">
        <v>23293</v>
      </c>
      <c r="F17" s="35">
        <v>0</v>
      </c>
      <c r="G17" s="36">
        <f t="shared" si="1"/>
        <v>23293</v>
      </c>
      <c r="H17" s="34">
        <v>36522</v>
      </c>
      <c r="I17" s="35">
        <v>0</v>
      </c>
      <c r="J17" s="36">
        <f t="shared" si="2"/>
        <v>36522</v>
      </c>
      <c r="K17" s="34">
        <v>46098</v>
      </c>
      <c r="L17" s="35">
        <v>0</v>
      </c>
      <c r="M17" s="36">
        <f t="shared" si="3"/>
        <v>46098</v>
      </c>
      <c r="N17" s="34"/>
      <c r="O17" s="35"/>
      <c r="P17" s="36">
        <f t="shared" si="5"/>
        <v>0</v>
      </c>
    </row>
    <row r="18" spans="1:16" ht="14.45" customHeight="1" x14ac:dyDescent="0.4">
      <c r="A18" s="58" t="s">
        <v>19</v>
      </c>
      <c r="B18" s="55">
        <v>197000</v>
      </c>
      <c r="C18" s="56">
        <v>0</v>
      </c>
      <c r="D18" s="57">
        <f t="shared" si="0"/>
        <v>197000</v>
      </c>
      <c r="E18" s="34">
        <v>36663</v>
      </c>
      <c r="F18" s="35">
        <v>0</v>
      </c>
      <c r="G18" s="36">
        <f t="shared" si="1"/>
        <v>36663</v>
      </c>
      <c r="H18" s="34">
        <v>47483</v>
      </c>
      <c r="I18" s="35">
        <v>0</v>
      </c>
      <c r="J18" s="36">
        <f t="shared" si="2"/>
        <v>47483</v>
      </c>
      <c r="K18" s="34">
        <v>50600</v>
      </c>
      <c r="L18" s="35">
        <v>0</v>
      </c>
      <c r="M18" s="36">
        <f t="shared" si="3"/>
        <v>50600</v>
      </c>
      <c r="N18" s="34"/>
      <c r="O18" s="35"/>
      <c r="P18" s="36">
        <f t="shared" si="5"/>
        <v>0</v>
      </c>
    </row>
    <row r="19" spans="1:16" ht="14.45" customHeight="1" x14ac:dyDescent="0.4">
      <c r="A19" s="61" t="s">
        <v>20</v>
      </c>
      <c r="B19" s="77">
        <v>283945</v>
      </c>
      <c r="C19" s="78">
        <v>0</v>
      </c>
      <c r="D19" s="79">
        <f t="shared" si="0"/>
        <v>283945</v>
      </c>
      <c r="E19" s="74">
        <v>193045</v>
      </c>
      <c r="F19" s="75">
        <v>0</v>
      </c>
      <c r="G19" s="76">
        <f t="shared" si="1"/>
        <v>193045</v>
      </c>
      <c r="H19" s="74">
        <v>310989</v>
      </c>
      <c r="I19" s="75">
        <v>0</v>
      </c>
      <c r="J19" s="76">
        <f t="shared" si="2"/>
        <v>310989</v>
      </c>
      <c r="K19" s="74">
        <v>292863</v>
      </c>
      <c r="L19" s="75">
        <v>0</v>
      </c>
      <c r="M19" s="76">
        <f t="shared" si="3"/>
        <v>292863</v>
      </c>
      <c r="N19" s="74"/>
      <c r="O19" s="75"/>
      <c r="P19" s="76">
        <f t="shared" si="5"/>
        <v>0</v>
      </c>
    </row>
    <row r="20" spans="1:16" ht="14.45" customHeight="1" x14ac:dyDescent="0.4">
      <c r="A20" s="58" t="s">
        <v>21</v>
      </c>
      <c r="B20" s="68">
        <v>11000</v>
      </c>
      <c r="C20" s="69">
        <v>0</v>
      </c>
      <c r="D20" s="57">
        <f>SUM(B20:C20)</f>
        <v>11000</v>
      </c>
      <c r="E20" s="34">
        <v>34000</v>
      </c>
      <c r="F20" s="35">
        <v>0</v>
      </c>
      <c r="G20" s="36">
        <f>SUM(E20:F20)</f>
        <v>34000</v>
      </c>
      <c r="H20" s="34">
        <v>86000</v>
      </c>
      <c r="I20" s="35">
        <v>0</v>
      </c>
      <c r="J20" s="36">
        <f>SUM(H20:I20)</f>
        <v>86000</v>
      </c>
      <c r="K20" s="34">
        <v>43000</v>
      </c>
      <c r="L20" s="35">
        <v>0</v>
      </c>
      <c r="M20" s="36">
        <f>SUM(K20:L20)</f>
        <v>43000</v>
      </c>
      <c r="N20" s="34"/>
      <c r="O20" s="35"/>
      <c r="P20" s="36">
        <f>SUM(N20:O20)</f>
        <v>0</v>
      </c>
    </row>
    <row r="21" spans="1:16" ht="14.45" customHeight="1" x14ac:dyDescent="0.4">
      <c r="A21" s="58" t="s">
        <v>22</v>
      </c>
      <c r="B21" s="55">
        <v>6037</v>
      </c>
      <c r="C21" s="56">
        <v>0</v>
      </c>
      <c r="D21" s="57">
        <f>SUM(B21:C21)</f>
        <v>6037</v>
      </c>
      <c r="E21" s="34">
        <f>0+0+0+0+2402+0</f>
        <v>2402</v>
      </c>
      <c r="F21" s="35">
        <v>0</v>
      </c>
      <c r="G21" s="36">
        <f>SUM(E21:F21)</f>
        <v>2402</v>
      </c>
      <c r="H21" s="34">
        <v>2301</v>
      </c>
      <c r="I21" s="35">
        <v>6380</v>
      </c>
      <c r="J21" s="36">
        <f>SUM(H21:I21)</f>
        <v>8681</v>
      </c>
      <c r="K21" s="34">
        <v>3009</v>
      </c>
      <c r="L21" s="35">
        <v>0</v>
      </c>
      <c r="M21" s="36">
        <f>SUM(K21:L21)</f>
        <v>3009</v>
      </c>
      <c r="N21" s="34"/>
      <c r="O21" s="35"/>
      <c r="P21" s="36">
        <f>SUM(N21:O21)</f>
        <v>0</v>
      </c>
    </row>
    <row r="22" spans="1:16" ht="14.45" customHeight="1" x14ac:dyDescent="0.4">
      <c r="A22" s="58" t="s">
        <v>23</v>
      </c>
      <c r="B22" s="68">
        <v>0</v>
      </c>
      <c r="C22" s="69">
        <v>0</v>
      </c>
      <c r="D22" s="57">
        <f>SUM(B22:C22)</f>
        <v>0</v>
      </c>
      <c r="E22" s="34">
        <v>0</v>
      </c>
      <c r="F22" s="35">
        <v>0</v>
      </c>
      <c r="G22" s="36">
        <f>SUM(E22:F22)</f>
        <v>0</v>
      </c>
      <c r="H22" s="34">
        <v>0</v>
      </c>
      <c r="I22" s="35">
        <v>0</v>
      </c>
      <c r="J22" s="36">
        <f>SUM(H22:I22)</f>
        <v>0</v>
      </c>
      <c r="K22" s="34">
        <v>0</v>
      </c>
      <c r="L22" s="35">
        <v>0</v>
      </c>
      <c r="M22" s="36">
        <f>SUM(K22:L22)</f>
        <v>0</v>
      </c>
      <c r="N22" s="34"/>
      <c r="O22" s="35"/>
      <c r="P22" s="36">
        <f>SUM(N22:O22)</f>
        <v>0</v>
      </c>
    </row>
    <row r="23" spans="1:16" ht="14.45" customHeight="1" x14ac:dyDescent="0.4">
      <c r="A23" s="58" t="s">
        <v>24</v>
      </c>
      <c r="B23" s="68">
        <v>31105</v>
      </c>
      <c r="C23" s="69">
        <v>0</v>
      </c>
      <c r="D23" s="57">
        <f t="shared" ref="D23:D24" si="6">SUM(B23:C23)</f>
        <v>31105</v>
      </c>
      <c r="E23" s="34">
        <v>23090</v>
      </c>
      <c r="F23" s="35">
        <v>0</v>
      </c>
      <c r="G23" s="36">
        <f>SUM(E23:F23)</f>
        <v>23090</v>
      </c>
      <c r="H23" s="34">
        <v>18112</v>
      </c>
      <c r="I23" s="35">
        <v>117</v>
      </c>
      <c r="J23" s="36">
        <f>SUM(H23:I23)</f>
        <v>18229</v>
      </c>
      <c r="K23" s="34">
        <v>26000</v>
      </c>
      <c r="L23" s="35">
        <v>0</v>
      </c>
      <c r="M23" s="36">
        <f>SUM(K23:L23)</f>
        <v>26000</v>
      </c>
      <c r="N23" s="34"/>
      <c r="O23" s="35"/>
      <c r="P23" s="36">
        <f>SUM(N23:O23)</f>
        <v>0</v>
      </c>
    </row>
    <row r="24" spans="1:16" ht="14.45" customHeight="1" x14ac:dyDescent="0.4">
      <c r="A24" s="61" t="s">
        <v>25</v>
      </c>
      <c r="B24" s="80">
        <v>231756</v>
      </c>
      <c r="C24" s="81">
        <v>1000</v>
      </c>
      <c r="D24" s="79">
        <f t="shared" si="6"/>
        <v>232756</v>
      </c>
      <c r="E24" s="74">
        <v>405199</v>
      </c>
      <c r="F24" s="75">
        <v>2000</v>
      </c>
      <c r="G24" s="76">
        <f t="shared" ref="G24" si="7">SUM(E24:F24)</f>
        <v>407199</v>
      </c>
      <c r="H24" s="74">
        <v>389211</v>
      </c>
      <c r="I24" s="75">
        <v>8000</v>
      </c>
      <c r="J24" s="76">
        <f t="shared" ref="J24" si="8">SUM(H24:I24)</f>
        <v>397211</v>
      </c>
      <c r="K24" s="74">
        <v>290833</v>
      </c>
      <c r="L24" s="75">
        <v>127</v>
      </c>
      <c r="M24" s="76">
        <f t="shared" ref="M24" si="9">SUM(K24:L24)</f>
        <v>290960</v>
      </c>
      <c r="N24" s="74"/>
      <c r="O24" s="75"/>
      <c r="P24" s="76">
        <f t="shared" ref="P24" si="10">SUM(N24:O24)</f>
        <v>0</v>
      </c>
    </row>
    <row r="25" spans="1:16" ht="14.45" customHeight="1" x14ac:dyDescent="0.4">
      <c r="A25" s="54" t="s">
        <v>26</v>
      </c>
      <c r="B25" s="82">
        <v>0</v>
      </c>
      <c r="C25" s="83">
        <v>0</v>
      </c>
      <c r="D25" s="64">
        <f t="shared" si="0"/>
        <v>0</v>
      </c>
      <c r="E25" s="65">
        <v>0</v>
      </c>
      <c r="F25" s="66">
        <v>0</v>
      </c>
      <c r="G25" s="67">
        <f t="shared" ref="G25:G42" si="11">SUM(E25:F25)</f>
        <v>0</v>
      </c>
      <c r="H25" s="65">
        <v>0</v>
      </c>
      <c r="I25" s="66">
        <v>0</v>
      </c>
      <c r="J25" s="67">
        <f t="shared" ref="J25" si="12">SUM(H25:I25)</f>
        <v>0</v>
      </c>
      <c r="K25" s="65">
        <v>0</v>
      </c>
      <c r="L25" s="66">
        <v>0</v>
      </c>
      <c r="M25" s="67">
        <f t="shared" ref="M25" si="13">SUM(K25:L25)</f>
        <v>0</v>
      </c>
      <c r="N25" s="65"/>
      <c r="O25" s="66"/>
      <c r="P25" s="67">
        <f t="shared" si="5"/>
        <v>0</v>
      </c>
    </row>
    <row r="26" spans="1:16" ht="14.45" customHeight="1" x14ac:dyDescent="0.4">
      <c r="A26" s="58" t="s">
        <v>27</v>
      </c>
      <c r="B26" s="68">
        <f>20000+38100</f>
        <v>58100</v>
      </c>
      <c r="C26" s="69">
        <v>35000</v>
      </c>
      <c r="D26" s="57">
        <f t="shared" si="0"/>
        <v>93100</v>
      </c>
      <c r="E26" s="34">
        <v>58100</v>
      </c>
      <c r="F26" s="35">
        <v>35000</v>
      </c>
      <c r="G26" s="36">
        <f t="shared" si="11"/>
        <v>93100</v>
      </c>
      <c r="H26" s="34">
        <v>83100</v>
      </c>
      <c r="I26" s="35">
        <v>0</v>
      </c>
      <c r="J26" s="36">
        <f t="shared" ref="J26:J28" si="14">SUM(H26:I26)</f>
        <v>83100</v>
      </c>
      <c r="K26" s="34">
        <v>68148</v>
      </c>
      <c r="L26" s="35">
        <v>0</v>
      </c>
      <c r="M26" s="36">
        <f t="shared" ref="M26:M28" si="15">SUM(K26:L26)</f>
        <v>68148</v>
      </c>
      <c r="N26" s="34"/>
      <c r="O26" s="35"/>
      <c r="P26" s="36">
        <f t="shared" ref="P26:P27" si="16">SUM(N26:O26)</f>
        <v>0</v>
      </c>
    </row>
    <row r="27" spans="1:16" ht="14.45" customHeight="1" x14ac:dyDescent="0.4">
      <c r="A27" s="58" t="s">
        <v>28</v>
      </c>
      <c r="B27" s="68">
        <v>0</v>
      </c>
      <c r="C27" s="69">
        <v>0</v>
      </c>
      <c r="D27" s="57">
        <f t="shared" si="0"/>
        <v>0</v>
      </c>
      <c r="E27" s="34">
        <v>0</v>
      </c>
      <c r="F27" s="35">
        <v>0</v>
      </c>
      <c r="G27" s="36">
        <f t="shared" si="11"/>
        <v>0</v>
      </c>
      <c r="H27" s="34">
        <v>0</v>
      </c>
      <c r="I27" s="35">
        <v>0</v>
      </c>
      <c r="J27" s="36">
        <f t="shared" si="14"/>
        <v>0</v>
      </c>
      <c r="K27" s="34">
        <v>0</v>
      </c>
      <c r="L27" s="35">
        <v>0</v>
      </c>
      <c r="M27" s="36">
        <f t="shared" si="15"/>
        <v>0</v>
      </c>
      <c r="N27" s="34"/>
      <c r="O27" s="35"/>
      <c r="P27" s="36">
        <f t="shared" si="16"/>
        <v>0</v>
      </c>
    </row>
    <row r="28" spans="1:16" ht="14.45" customHeight="1" x14ac:dyDescent="0.4">
      <c r="A28" s="58" t="s">
        <v>29</v>
      </c>
      <c r="B28" s="55">
        <v>0</v>
      </c>
      <c r="C28" s="56">
        <v>0</v>
      </c>
      <c r="D28" s="57">
        <f t="shared" si="0"/>
        <v>0</v>
      </c>
      <c r="E28" s="34">
        <v>0</v>
      </c>
      <c r="F28" s="35">
        <v>0</v>
      </c>
      <c r="G28" s="36">
        <f t="shared" ref="G28" si="17">SUM(E28:F28)</f>
        <v>0</v>
      </c>
      <c r="H28" s="34">
        <v>0</v>
      </c>
      <c r="I28" s="35">
        <v>0</v>
      </c>
      <c r="J28" s="36">
        <f t="shared" si="14"/>
        <v>0</v>
      </c>
      <c r="K28" s="34">
        <v>0</v>
      </c>
      <c r="L28" s="35">
        <v>0</v>
      </c>
      <c r="M28" s="36">
        <f t="shared" si="15"/>
        <v>0</v>
      </c>
      <c r="N28" s="34"/>
      <c r="O28" s="35"/>
      <c r="P28" s="36">
        <f t="shared" ref="P28" si="18">SUM(N28:O28)</f>
        <v>0</v>
      </c>
    </row>
    <row r="29" spans="1:16" ht="14.45" customHeight="1" x14ac:dyDescent="0.4">
      <c r="A29" s="61" t="s">
        <v>30</v>
      </c>
      <c r="B29" s="77">
        <v>0</v>
      </c>
      <c r="C29" s="78">
        <v>0</v>
      </c>
      <c r="D29" s="79">
        <f t="shared" si="0"/>
        <v>0</v>
      </c>
      <c r="E29" s="74">
        <v>0</v>
      </c>
      <c r="F29" s="75">
        <v>0</v>
      </c>
      <c r="G29" s="76">
        <f t="shared" si="11"/>
        <v>0</v>
      </c>
      <c r="H29" s="74">
        <v>0</v>
      </c>
      <c r="I29" s="75">
        <v>0</v>
      </c>
      <c r="J29" s="76">
        <f t="shared" ref="J29:J31" si="19">SUM(H29:I29)</f>
        <v>0</v>
      </c>
      <c r="K29" s="74">
        <v>0</v>
      </c>
      <c r="L29" s="75">
        <v>0</v>
      </c>
      <c r="M29" s="76">
        <f t="shared" ref="M29:M30" si="20">SUM(K29:L29)</f>
        <v>0</v>
      </c>
      <c r="N29" s="74"/>
      <c r="O29" s="75"/>
      <c r="P29" s="76">
        <f t="shared" si="5"/>
        <v>0</v>
      </c>
    </row>
    <row r="30" spans="1:16" ht="14.45" customHeight="1" x14ac:dyDescent="0.4">
      <c r="A30" s="54" t="s">
        <v>31</v>
      </c>
      <c r="B30" s="62">
        <v>5470</v>
      </c>
      <c r="C30" s="63">
        <v>0</v>
      </c>
      <c r="D30" s="64">
        <f t="shared" si="0"/>
        <v>5470</v>
      </c>
      <c r="E30" s="65">
        <v>4076</v>
      </c>
      <c r="F30" s="66">
        <v>61</v>
      </c>
      <c r="G30" s="67">
        <f t="shared" si="11"/>
        <v>4137</v>
      </c>
      <c r="H30" s="65">
        <v>10000</v>
      </c>
      <c r="I30" s="66">
        <v>0</v>
      </c>
      <c r="J30" s="67">
        <f t="shared" si="19"/>
        <v>10000</v>
      </c>
      <c r="K30" s="65">
        <v>26567</v>
      </c>
      <c r="L30" s="66">
        <v>0</v>
      </c>
      <c r="M30" s="67">
        <f t="shared" si="20"/>
        <v>26567</v>
      </c>
      <c r="N30" s="65"/>
      <c r="O30" s="66"/>
      <c r="P30" s="67">
        <f t="shared" si="5"/>
        <v>0</v>
      </c>
    </row>
    <row r="31" spans="1:16" ht="14.45" customHeight="1" x14ac:dyDescent="0.4">
      <c r="A31" s="58" t="s">
        <v>32</v>
      </c>
      <c r="B31" s="55">
        <v>17680</v>
      </c>
      <c r="C31" s="56">
        <v>0</v>
      </c>
      <c r="D31" s="57">
        <f t="shared" si="0"/>
        <v>17680</v>
      </c>
      <c r="E31" s="59">
        <v>0</v>
      </c>
      <c r="F31" s="60">
        <v>0</v>
      </c>
      <c r="G31" s="36">
        <f t="shared" si="11"/>
        <v>0</v>
      </c>
      <c r="H31" s="59">
        <v>0</v>
      </c>
      <c r="I31" s="60">
        <v>0</v>
      </c>
      <c r="J31" s="36">
        <f t="shared" si="19"/>
        <v>0</v>
      </c>
      <c r="K31" s="59">
        <v>0</v>
      </c>
      <c r="L31" s="98">
        <v>0</v>
      </c>
      <c r="M31" s="36">
        <f t="shared" ref="M31:M32" si="21">SUM(K31:L31)</f>
        <v>0</v>
      </c>
      <c r="N31" s="59"/>
      <c r="O31" s="98"/>
      <c r="P31" s="36">
        <f t="shared" ref="P31" si="22">SUM(N31:O31)</f>
        <v>0</v>
      </c>
    </row>
    <row r="32" spans="1:16" ht="14.45" customHeight="1" x14ac:dyDescent="0.4">
      <c r="A32" s="58" t="s">
        <v>33</v>
      </c>
      <c r="B32" s="68">
        <v>55000</v>
      </c>
      <c r="C32" s="69">
        <v>0</v>
      </c>
      <c r="D32" s="57">
        <f>SUM(B32:C32)</f>
        <v>55000</v>
      </c>
      <c r="E32" s="59">
        <v>52600</v>
      </c>
      <c r="F32" s="60">
        <v>0</v>
      </c>
      <c r="G32" s="36">
        <f t="shared" si="11"/>
        <v>52600</v>
      </c>
      <c r="H32" s="59">
        <v>10000</v>
      </c>
      <c r="I32" s="60">
        <v>0</v>
      </c>
      <c r="J32" s="36">
        <f t="shared" ref="J32" si="23">SUM(H32:I32)</f>
        <v>10000</v>
      </c>
      <c r="K32" s="59">
        <v>13000</v>
      </c>
      <c r="L32" s="60">
        <v>0</v>
      </c>
      <c r="M32" s="36">
        <f t="shared" si="21"/>
        <v>13000</v>
      </c>
      <c r="N32" s="59"/>
      <c r="O32" s="60"/>
      <c r="P32" s="36">
        <f t="shared" ref="P32" si="24">SUM(N32:O32)</f>
        <v>0</v>
      </c>
    </row>
    <row r="33" spans="1:16" ht="14.45" customHeight="1" x14ac:dyDescent="0.4">
      <c r="A33" s="58" t="s">
        <v>34</v>
      </c>
      <c r="B33" s="55">
        <v>30000</v>
      </c>
      <c r="C33" s="56">
        <v>11000</v>
      </c>
      <c r="D33" s="57">
        <f>SUM(B33:C33)</f>
        <v>41000</v>
      </c>
      <c r="E33" s="34">
        <v>10000</v>
      </c>
      <c r="F33" s="35">
        <v>1000</v>
      </c>
      <c r="G33" s="36">
        <f t="shared" si="11"/>
        <v>11000</v>
      </c>
      <c r="H33" s="34">
        <v>12760</v>
      </c>
      <c r="I33" s="35">
        <v>8200</v>
      </c>
      <c r="J33" s="36">
        <f t="shared" ref="J33:J35" si="25">SUM(H33:I33)</f>
        <v>20960</v>
      </c>
      <c r="K33" s="59">
        <v>10000</v>
      </c>
      <c r="L33" s="60">
        <v>3200</v>
      </c>
      <c r="M33" s="36">
        <f t="shared" ref="M33:M35" si="26">SUM(K33:L33)</f>
        <v>13200</v>
      </c>
      <c r="N33" s="59"/>
      <c r="O33" s="60"/>
      <c r="P33" s="36">
        <f t="shared" si="5"/>
        <v>0</v>
      </c>
    </row>
    <row r="34" spans="1:16" ht="14.45" customHeight="1" x14ac:dyDescent="0.4">
      <c r="A34" s="61" t="s">
        <v>35</v>
      </c>
      <c r="B34" s="77">
        <v>0</v>
      </c>
      <c r="C34" s="78">
        <v>0</v>
      </c>
      <c r="D34" s="79">
        <f t="shared" si="0"/>
        <v>0</v>
      </c>
      <c r="E34" s="74">
        <v>0</v>
      </c>
      <c r="F34" s="75">
        <v>0</v>
      </c>
      <c r="G34" s="76">
        <f t="shared" si="11"/>
        <v>0</v>
      </c>
      <c r="H34" s="74">
        <v>0</v>
      </c>
      <c r="I34" s="75">
        <v>0</v>
      </c>
      <c r="J34" s="76">
        <f t="shared" si="25"/>
        <v>0</v>
      </c>
      <c r="K34" s="74">
        <v>0</v>
      </c>
      <c r="L34" s="75">
        <v>0</v>
      </c>
      <c r="M34" s="76">
        <f t="shared" si="26"/>
        <v>0</v>
      </c>
      <c r="N34" s="74"/>
      <c r="O34" s="75"/>
      <c r="P34" s="76">
        <f t="shared" si="5"/>
        <v>0</v>
      </c>
    </row>
    <row r="35" spans="1:16" ht="14.45" customHeight="1" x14ac:dyDescent="0.4">
      <c r="A35" s="54" t="s">
        <v>36</v>
      </c>
      <c r="B35" s="84">
        <v>0</v>
      </c>
      <c r="C35" s="56">
        <v>0</v>
      </c>
      <c r="D35" s="57">
        <f t="shared" si="0"/>
        <v>0</v>
      </c>
      <c r="E35" s="34">
        <v>0</v>
      </c>
      <c r="F35" s="35">
        <v>0</v>
      </c>
      <c r="G35" s="36">
        <f t="shared" si="11"/>
        <v>0</v>
      </c>
      <c r="H35" s="34">
        <v>0</v>
      </c>
      <c r="I35" s="35">
        <v>0</v>
      </c>
      <c r="J35" s="36">
        <f t="shared" si="25"/>
        <v>0</v>
      </c>
      <c r="K35" s="34">
        <v>0</v>
      </c>
      <c r="L35" s="35">
        <v>0</v>
      </c>
      <c r="M35" s="36">
        <f t="shared" si="26"/>
        <v>0</v>
      </c>
      <c r="N35" s="34"/>
      <c r="O35" s="35"/>
      <c r="P35" s="36">
        <f t="shared" si="5"/>
        <v>0</v>
      </c>
    </row>
    <row r="36" spans="1:16" ht="14.45" customHeight="1" x14ac:dyDescent="0.4">
      <c r="A36" s="58" t="s">
        <v>37</v>
      </c>
      <c r="B36" s="68">
        <v>287983.81900000002</v>
      </c>
      <c r="C36" s="69">
        <v>1776.181</v>
      </c>
      <c r="D36" s="57">
        <f t="shared" si="0"/>
        <v>289760</v>
      </c>
      <c r="E36" s="34">
        <v>227903</v>
      </c>
      <c r="F36" s="35">
        <v>21428</v>
      </c>
      <c r="G36" s="36">
        <f t="shared" si="11"/>
        <v>249331</v>
      </c>
      <c r="H36" s="59">
        <v>387208</v>
      </c>
      <c r="I36" s="60">
        <v>19202</v>
      </c>
      <c r="J36" s="36">
        <f t="shared" ref="J36:J51" si="27">SUM(H36:I36)</f>
        <v>406410</v>
      </c>
      <c r="K36" s="96"/>
      <c r="L36" s="97"/>
      <c r="M36" s="36">
        <v>236180</v>
      </c>
      <c r="N36" s="59"/>
      <c r="O36" s="60"/>
      <c r="P36" s="36">
        <f t="shared" si="5"/>
        <v>0</v>
      </c>
    </row>
    <row r="37" spans="1:16" ht="14.45" customHeight="1" x14ac:dyDescent="0.4">
      <c r="A37" s="58" t="s">
        <v>38</v>
      </c>
      <c r="B37" s="55">
        <v>17862</v>
      </c>
      <c r="C37" s="56">
        <v>0</v>
      </c>
      <c r="D37" s="57">
        <f t="shared" si="0"/>
        <v>17862</v>
      </c>
      <c r="E37" s="34">
        <v>7622</v>
      </c>
      <c r="F37" s="35">
        <v>383</v>
      </c>
      <c r="G37" s="36">
        <f t="shared" si="11"/>
        <v>8005</v>
      </c>
      <c r="H37" s="34">
        <v>28219</v>
      </c>
      <c r="I37" s="35">
        <v>0</v>
      </c>
      <c r="J37" s="36">
        <f t="shared" si="27"/>
        <v>28219</v>
      </c>
      <c r="K37" s="34">
        <v>5996</v>
      </c>
      <c r="L37" s="35">
        <v>0</v>
      </c>
      <c r="M37" s="36">
        <f t="shared" ref="M37:M51" si="28">SUM(K37:L37)</f>
        <v>5996</v>
      </c>
      <c r="N37" s="34"/>
      <c r="O37" s="35"/>
      <c r="P37" s="36">
        <f t="shared" si="5"/>
        <v>0</v>
      </c>
    </row>
    <row r="38" spans="1:16" ht="14.45" customHeight="1" x14ac:dyDescent="0.4">
      <c r="A38" s="58" t="s">
        <v>39</v>
      </c>
      <c r="B38" s="55">
        <v>4800</v>
      </c>
      <c r="C38" s="56">
        <v>0</v>
      </c>
      <c r="D38" s="57">
        <f t="shared" si="0"/>
        <v>4800</v>
      </c>
      <c r="E38" s="34">
        <v>0</v>
      </c>
      <c r="F38" s="35">
        <v>0</v>
      </c>
      <c r="G38" s="36">
        <f t="shared" si="11"/>
        <v>0</v>
      </c>
      <c r="H38" s="34">
        <v>0</v>
      </c>
      <c r="I38" s="35">
        <v>0</v>
      </c>
      <c r="J38" s="36">
        <f t="shared" si="27"/>
        <v>0</v>
      </c>
      <c r="K38" s="34">
        <v>0</v>
      </c>
      <c r="L38" s="35">
        <v>0</v>
      </c>
      <c r="M38" s="36">
        <f t="shared" si="28"/>
        <v>0</v>
      </c>
      <c r="N38" s="34"/>
      <c r="O38" s="35"/>
      <c r="P38" s="36">
        <f t="shared" si="5"/>
        <v>0</v>
      </c>
    </row>
    <row r="39" spans="1:16" ht="14.45" customHeight="1" x14ac:dyDescent="0.4">
      <c r="A39" s="61" t="s">
        <v>40</v>
      </c>
      <c r="B39" s="55">
        <v>43595</v>
      </c>
      <c r="C39" s="56">
        <v>1348</v>
      </c>
      <c r="D39" s="57">
        <f t="shared" si="0"/>
        <v>44943</v>
      </c>
      <c r="E39" s="34">
        <v>16518</v>
      </c>
      <c r="F39" s="35">
        <v>3230</v>
      </c>
      <c r="G39" s="36">
        <f t="shared" si="11"/>
        <v>19748</v>
      </c>
      <c r="H39" s="34">
        <v>65500</v>
      </c>
      <c r="I39" s="35">
        <v>82</v>
      </c>
      <c r="J39" s="36">
        <f t="shared" si="27"/>
        <v>65582</v>
      </c>
      <c r="K39" s="34">
        <v>13253</v>
      </c>
      <c r="L39" s="35">
        <v>0</v>
      </c>
      <c r="M39" s="36">
        <f t="shared" si="28"/>
        <v>13253</v>
      </c>
      <c r="N39" s="34"/>
      <c r="O39" s="35"/>
      <c r="P39" s="36">
        <f t="shared" si="5"/>
        <v>0</v>
      </c>
    </row>
    <row r="40" spans="1:16" ht="14.45" customHeight="1" x14ac:dyDescent="0.4">
      <c r="A40" s="54" t="s">
        <v>41</v>
      </c>
      <c r="B40" s="82">
        <v>9350</v>
      </c>
      <c r="C40" s="83">
        <v>1650</v>
      </c>
      <c r="D40" s="64">
        <f t="shared" si="0"/>
        <v>11000</v>
      </c>
      <c r="E40" s="65">
        <v>34850</v>
      </c>
      <c r="F40" s="66">
        <v>6150</v>
      </c>
      <c r="G40" s="67">
        <f t="shared" si="11"/>
        <v>41000</v>
      </c>
      <c r="H40" s="85">
        <v>23800</v>
      </c>
      <c r="I40" s="86">
        <v>4100</v>
      </c>
      <c r="J40" s="67">
        <f t="shared" si="27"/>
        <v>27900</v>
      </c>
      <c r="K40" s="85">
        <v>12240</v>
      </c>
      <c r="L40" s="86">
        <v>2160</v>
      </c>
      <c r="M40" s="67">
        <f t="shared" si="28"/>
        <v>14400</v>
      </c>
      <c r="N40" s="85"/>
      <c r="O40" s="86"/>
      <c r="P40" s="67">
        <f t="shared" si="5"/>
        <v>0</v>
      </c>
    </row>
    <row r="41" spans="1:16" ht="14.45" customHeight="1" x14ac:dyDescent="0.4">
      <c r="A41" s="58" t="s">
        <v>42</v>
      </c>
      <c r="B41" s="55">
        <v>18347</v>
      </c>
      <c r="C41" s="56">
        <v>0</v>
      </c>
      <c r="D41" s="57">
        <f t="shared" si="0"/>
        <v>18347</v>
      </c>
      <c r="E41" s="34">
        <v>15923</v>
      </c>
      <c r="F41" s="35">
        <v>1</v>
      </c>
      <c r="G41" s="36">
        <f t="shared" si="11"/>
        <v>15924</v>
      </c>
      <c r="H41" s="34">
        <v>11903</v>
      </c>
      <c r="I41" s="35">
        <v>0</v>
      </c>
      <c r="J41" s="36">
        <f t="shared" si="27"/>
        <v>11903</v>
      </c>
      <c r="K41" s="34">
        <v>7981</v>
      </c>
      <c r="L41" s="35">
        <v>0</v>
      </c>
      <c r="M41" s="36">
        <f t="shared" si="28"/>
        <v>7981</v>
      </c>
      <c r="N41" s="34"/>
      <c r="O41" s="35"/>
      <c r="P41" s="36">
        <f t="shared" si="5"/>
        <v>0</v>
      </c>
    </row>
    <row r="42" spans="1:16" ht="14.45" customHeight="1" x14ac:dyDescent="0.4">
      <c r="A42" s="58" t="s">
        <v>43</v>
      </c>
      <c r="B42" s="55">
        <v>65460</v>
      </c>
      <c r="C42" s="56">
        <v>4179</v>
      </c>
      <c r="D42" s="57">
        <f t="shared" si="0"/>
        <v>69639</v>
      </c>
      <c r="E42" s="34">
        <v>57395</v>
      </c>
      <c r="F42" s="35">
        <v>0</v>
      </c>
      <c r="G42" s="36">
        <f t="shared" si="11"/>
        <v>57395</v>
      </c>
      <c r="H42" s="34">
        <v>19611</v>
      </c>
      <c r="I42" s="35">
        <v>0</v>
      </c>
      <c r="J42" s="36">
        <f t="shared" si="27"/>
        <v>19611</v>
      </c>
      <c r="K42" s="34">
        <v>48601</v>
      </c>
      <c r="L42" s="35">
        <v>3098</v>
      </c>
      <c r="M42" s="36">
        <f t="shared" si="28"/>
        <v>51699</v>
      </c>
      <c r="N42" s="34"/>
      <c r="O42" s="35"/>
      <c r="P42" s="36">
        <f t="shared" si="5"/>
        <v>0</v>
      </c>
    </row>
    <row r="43" spans="1:16" ht="14.45" customHeight="1" x14ac:dyDescent="0.4">
      <c r="A43" s="58" t="s">
        <v>44</v>
      </c>
      <c r="B43" s="55">
        <v>26897</v>
      </c>
      <c r="C43" s="56">
        <v>0</v>
      </c>
      <c r="D43" s="57">
        <f t="shared" si="0"/>
        <v>26897</v>
      </c>
      <c r="E43" s="34">
        <v>6050</v>
      </c>
      <c r="F43" s="9">
        <v>0</v>
      </c>
      <c r="G43" s="10">
        <f t="shared" ref="G43" si="29">SUM(E43:F43)</f>
        <v>6050</v>
      </c>
      <c r="H43" s="34">
        <v>14583</v>
      </c>
      <c r="I43" s="9">
        <v>0</v>
      </c>
      <c r="J43" s="10">
        <f t="shared" si="27"/>
        <v>14583</v>
      </c>
      <c r="K43" s="34">
        <v>29871</v>
      </c>
      <c r="L43" s="9">
        <v>0</v>
      </c>
      <c r="M43" s="10">
        <f t="shared" si="28"/>
        <v>29871</v>
      </c>
      <c r="N43" s="34"/>
      <c r="O43" s="9"/>
      <c r="P43" s="10">
        <f t="shared" si="5"/>
        <v>0</v>
      </c>
    </row>
    <row r="44" spans="1:16" ht="14.45" customHeight="1" x14ac:dyDescent="0.4">
      <c r="A44" s="61" t="s">
        <v>45</v>
      </c>
      <c r="B44" s="77">
        <v>0</v>
      </c>
      <c r="C44" s="78">
        <v>0</v>
      </c>
      <c r="D44" s="79">
        <f t="shared" si="0"/>
        <v>0</v>
      </c>
      <c r="E44" s="74">
        <v>0</v>
      </c>
      <c r="F44" s="75">
        <v>0</v>
      </c>
      <c r="G44" s="76">
        <f t="shared" ref="G44:G50" si="30">SUM(E44:F44)</f>
        <v>0</v>
      </c>
      <c r="H44" s="74">
        <v>0</v>
      </c>
      <c r="I44" s="75">
        <v>0</v>
      </c>
      <c r="J44" s="76">
        <f t="shared" si="27"/>
        <v>0</v>
      </c>
      <c r="K44" s="74">
        <v>0</v>
      </c>
      <c r="L44" s="75">
        <v>0</v>
      </c>
      <c r="M44" s="76">
        <f t="shared" si="28"/>
        <v>0</v>
      </c>
      <c r="N44" s="74"/>
      <c r="O44" s="75"/>
      <c r="P44" s="76">
        <f t="shared" si="5"/>
        <v>0</v>
      </c>
    </row>
    <row r="45" spans="1:16" ht="14.45" customHeight="1" x14ac:dyDescent="0.4">
      <c r="A45" s="54" t="s">
        <v>46</v>
      </c>
      <c r="B45" s="55">
        <v>3574</v>
      </c>
      <c r="C45" s="56">
        <v>0</v>
      </c>
      <c r="D45" s="57">
        <f t="shared" si="0"/>
        <v>3574</v>
      </c>
      <c r="E45" s="34">
        <v>733</v>
      </c>
      <c r="F45" s="35">
        <v>0</v>
      </c>
      <c r="G45" s="36">
        <f t="shared" si="30"/>
        <v>733</v>
      </c>
      <c r="H45" s="34">
        <v>759</v>
      </c>
      <c r="I45" s="35">
        <v>0</v>
      </c>
      <c r="J45" s="36">
        <f t="shared" si="27"/>
        <v>759</v>
      </c>
      <c r="K45" s="34">
        <v>864</v>
      </c>
      <c r="L45" s="35">
        <v>0</v>
      </c>
      <c r="M45" s="36">
        <f t="shared" si="28"/>
        <v>864</v>
      </c>
      <c r="N45" s="34"/>
      <c r="O45" s="35"/>
      <c r="P45" s="36">
        <f t="shared" si="5"/>
        <v>0</v>
      </c>
    </row>
    <row r="46" spans="1:16" ht="14.45" customHeight="1" x14ac:dyDescent="0.4">
      <c r="A46" s="58" t="s">
        <v>47</v>
      </c>
      <c r="B46" s="68">
        <f>319301-116</f>
        <v>319185</v>
      </c>
      <c r="C46" s="69">
        <v>116</v>
      </c>
      <c r="D46" s="57">
        <f t="shared" si="0"/>
        <v>319301</v>
      </c>
      <c r="E46" s="34">
        <f>208899-5747</f>
        <v>203152</v>
      </c>
      <c r="F46" s="35">
        <v>5747</v>
      </c>
      <c r="G46" s="36">
        <f t="shared" si="30"/>
        <v>208899</v>
      </c>
      <c r="H46" s="34">
        <f>215609+204809</f>
        <v>420418</v>
      </c>
      <c r="I46" s="35">
        <v>6000</v>
      </c>
      <c r="J46" s="36">
        <f t="shared" si="27"/>
        <v>426418</v>
      </c>
      <c r="K46" s="34">
        <v>268440</v>
      </c>
      <c r="L46" s="35">
        <v>8560</v>
      </c>
      <c r="M46" s="36">
        <f t="shared" si="28"/>
        <v>277000</v>
      </c>
      <c r="N46" s="34"/>
      <c r="O46" s="35"/>
      <c r="P46" s="36">
        <f t="shared" si="5"/>
        <v>0</v>
      </c>
    </row>
    <row r="47" spans="1:16" ht="14.45" customHeight="1" x14ac:dyDescent="0.4">
      <c r="A47" s="58" t="s">
        <v>48</v>
      </c>
      <c r="B47" s="55">
        <v>30000</v>
      </c>
      <c r="C47" s="56">
        <v>0</v>
      </c>
      <c r="D47" s="57">
        <f t="shared" si="0"/>
        <v>30000</v>
      </c>
      <c r="E47" s="34">
        <v>45000</v>
      </c>
      <c r="F47" s="35">
        <v>0</v>
      </c>
      <c r="G47" s="36">
        <f t="shared" si="30"/>
        <v>45000</v>
      </c>
      <c r="H47" s="34">
        <v>60000</v>
      </c>
      <c r="I47" s="35">
        <v>0</v>
      </c>
      <c r="J47" s="36">
        <f t="shared" si="27"/>
        <v>60000</v>
      </c>
      <c r="K47" s="34">
        <v>48000</v>
      </c>
      <c r="L47" s="35">
        <v>2000</v>
      </c>
      <c r="M47" s="36">
        <f t="shared" si="28"/>
        <v>50000</v>
      </c>
      <c r="N47" s="34"/>
      <c r="O47" s="35"/>
      <c r="P47" s="36">
        <f t="shared" si="5"/>
        <v>0</v>
      </c>
    </row>
    <row r="48" spans="1:16" ht="14.45" customHeight="1" x14ac:dyDescent="0.4">
      <c r="A48" s="58" t="s">
        <v>49</v>
      </c>
      <c r="B48" s="68">
        <v>38374</v>
      </c>
      <c r="C48" s="69">
        <v>688</v>
      </c>
      <c r="D48" s="57">
        <f t="shared" si="0"/>
        <v>39062</v>
      </c>
      <c r="E48" s="34">
        <v>0</v>
      </c>
      <c r="F48" s="35">
        <v>641</v>
      </c>
      <c r="G48" s="36">
        <f t="shared" si="30"/>
        <v>641</v>
      </c>
      <c r="H48" s="34">
        <v>0</v>
      </c>
      <c r="I48" s="35">
        <v>651</v>
      </c>
      <c r="J48" s="36">
        <f t="shared" si="27"/>
        <v>651</v>
      </c>
      <c r="K48" s="34">
        <v>0</v>
      </c>
      <c r="L48" s="35">
        <v>476</v>
      </c>
      <c r="M48" s="36">
        <f t="shared" si="28"/>
        <v>476</v>
      </c>
      <c r="N48" s="34"/>
      <c r="O48" s="35"/>
      <c r="P48" s="36">
        <f t="shared" si="5"/>
        <v>0</v>
      </c>
    </row>
    <row r="49" spans="1:16" ht="14.45" customHeight="1" x14ac:dyDescent="0.4">
      <c r="A49" s="58" t="s">
        <v>50</v>
      </c>
      <c r="B49" s="87">
        <v>0</v>
      </c>
      <c r="C49" s="88">
        <v>0</v>
      </c>
      <c r="D49" s="89">
        <f t="shared" si="0"/>
        <v>0</v>
      </c>
      <c r="E49" s="34">
        <v>0</v>
      </c>
      <c r="F49" s="35">
        <v>0</v>
      </c>
      <c r="G49" s="36">
        <f t="shared" si="30"/>
        <v>0</v>
      </c>
      <c r="H49" s="34">
        <v>0</v>
      </c>
      <c r="I49" s="35">
        <v>0</v>
      </c>
      <c r="J49" s="36">
        <f t="shared" si="27"/>
        <v>0</v>
      </c>
      <c r="K49" s="34">
        <v>0</v>
      </c>
      <c r="L49" s="35">
        <v>0</v>
      </c>
      <c r="M49" s="36">
        <f t="shared" si="28"/>
        <v>0</v>
      </c>
      <c r="N49" s="34"/>
      <c r="O49" s="35"/>
      <c r="P49" s="36">
        <f t="shared" si="5"/>
        <v>0</v>
      </c>
    </row>
    <row r="50" spans="1:16" ht="14.45" customHeight="1" x14ac:dyDescent="0.4">
      <c r="A50" s="58" t="s">
        <v>51</v>
      </c>
      <c r="B50" s="55">
        <v>3000</v>
      </c>
      <c r="C50" s="56">
        <v>0</v>
      </c>
      <c r="D50" s="57">
        <f t="shared" si="0"/>
        <v>3000</v>
      </c>
      <c r="E50" s="34">
        <v>3000</v>
      </c>
      <c r="F50" s="35">
        <v>0</v>
      </c>
      <c r="G50" s="36">
        <f t="shared" si="30"/>
        <v>3000</v>
      </c>
      <c r="H50" s="34">
        <v>3000</v>
      </c>
      <c r="I50" s="35">
        <v>0</v>
      </c>
      <c r="J50" s="36">
        <f t="shared" si="27"/>
        <v>3000</v>
      </c>
      <c r="K50" s="34">
        <v>3000</v>
      </c>
      <c r="L50" s="35">
        <v>0</v>
      </c>
      <c r="M50" s="36">
        <f t="shared" si="28"/>
        <v>3000</v>
      </c>
      <c r="N50" s="34"/>
      <c r="O50" s="35"/>
      <c r="P50" s="36">
        <f t="shared" si="5"/>
        <v>0</v>
      </c>
    </row>
    <row r="51" spans="1:16" ht="14.45" customHeight="1" x14ac:dyDescent="0.4">
      <c r="A51" s="61" t="s">
        <v>52</v>
      </c>
      <c r="B51" s="55">
        <v>60000</v>
      </c>
      <c r="C51" s="56">
        <v>185000</v>
      </c>
      <c r="D51" s="79">
        <f t="shared" si="0"/>
        <v>245000</v>
      </c>
      <c r="E51" s="34">
        <v>217000</v>
      </c>
      <c r="F51" s="35">
        <v>74105.100000000006</v>
      </c>
      <c r="G51" s="76">
        <f>SUM(E51:F51)</f>
        <v>291105.09999999998</v>
      </c>
      <c r="H51" s="34">
        <v>220000</v>
      </c>
      <c r="I51" s="35">
        <v>67000</v>
      </c>
      <c r="J51" s="76">
        <f t="shared" si="27"/>
        <v>287000</v>
      </c>
      <c r="K51" s="34">
        <v>42200</v>
      </c>
      <c r="L51" s="35">
        <v>25000</v>
      </c>
      <c r="M51" s="76">
        <f t="shared" si="28"/>
        <v>67200</v>
      </c>
      <c r="N51" s="34"/>
      <c r="O51" s="35"/>
      <c r="P51" s="76">
        <f t="shared" si="5"/>
        <v>0</v>
      </c>
    </row>
    <row r="52" spans="1:16" ht="14.45" customHeight="1" x14ac:dyDescent="0.4">
      <c r="A52" s="90" t="s">
        <v>53</v>
      </c>
      <c r="B52" s="91">
        <f t="shared" ref="B52:P52" si="31">SUM(B5:B51)</f>
        <v>2442168.8190000001</v>
      </c>
      <c r="C52" s="92">
        <f t="shared" si="31"/>
        <v>242760.18099999998</v>
      </c>
      <c r="D52" s="93">
        <f t="shared" si="31"/>
        <v>2684929</v>
      </c>
      <c r="E52" s="94">
        <f t="shared" ref="E52:M52" si="32">SUM(E5:E51)</f>
        <v>2103434</v>
      </c>
      <c r="F52" s="95">
        <f t="shared" si="32"/>
        <v>244851.1</v>
      </c>
      <c r="G52" s="16">
        <f t="shared" si="32"/>
        <v>2348285.1</v>
      </c>
      <c r="H52" s="94">
        <f t="shared" si="32"/>
        <v>2598081</v>
      </c>
      <c r="I52" s="95">
        <f t="shared" si="32"/>
        <v>185232</v>
      </c>
      <c r="J52" s="16">
        <f t="shared" si="32"/>
        <v>2783313</v>
      </c>
      <c r="K52" s="94">
        <f t="shared" si="32"/>
        <v>1793614</v>
      </c>
      <c r="L52" s="95">
        <f t="shared" si="32"/>
        <v>126311</v>
      </c>
      <c r="M52" s="16">
        <f t="shared" si="32"/>
        <v>2156105</v>
      </c>
      <c r="N52" s="94">
        <f t="shared" si="31"/>
        <v>0</v>
      </c>
      <c r="O52" s="95">
        <f t="shared" si="31"/>
        <v>0</v>
      </c>
      <c r="P52" s="16">
        <f t="shared" si="31"/>
        <v>0</v>
      </c>
    </row>
    <row r="53" spans="1:16" x14ac:dyDescent="0.4">
      <c r="A53" s="52"/>
    </row>
  </sheetData>
  <mergeCells count="6">
    <mergeCell ref="A3:A4"/>
    <mergeCell ref="B3:D3"/>
    <mergeCell ref="N3:P3"/>
    <mergeCell ref="E3:G3"/>
    <mergeCell ref="H3:J3"/>
    <mergeCell ref="K3:M3"/>
  </mergeCells>
  <phoneticPr fontId="1"/>
  <pageMargins left="0.39370078740157483" right="0.39370078740157483" top="0.59055118110236227" bottom="0.59055118110236227" header="0.51181102362204722" footer="0.51181102362204722"/>
  <pageSetup paperSize="9" scale="6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BCD08-9F79-4A85-B7B5-8ABA9726B8CA}">
  <sheetPr>
    <pageSetUpPr fitToPage="1"/>
  </sheetPr>
  <dimension ref="A1:S52"/>
  <sheetViews>
    <sheetView view="pageBreakPreview" zoomScale="90" zoomScaleNormal="90" zoomScaleSheetLayoutView="90" workbookViewId="0">
      <pane xSplit="1" ySplit="4" topLeftCell="C5" activePane="bottomRight" state="frozen"/>
      <selection pane="topRight" activeCell="B1" sqref="B1"/>
      <selection pane="bottomLeft" activeCell="A4" sqref="A4"/>
      <selection pane="bottomRight" activeCell="N5" sqref="N5"/>
    </sheetView>
  </sheetViews>
  <sheetFormatPr defaultRowHeight="12" x14ac:dyDescent="0.15"/>
  <cols>
    <col min="1" max="1" width="9.125" style="170" customWidth="1"/>
    <col min="2" max="16" width="12.5" style="170" customWidth="1"/>
    <col min="17" max="16384" width="9" style="170"/>
  </cols>
  <sheetData>
    <row r="1" spans="1:16" ht="20.100000000000001" customHeight="1" x14ac:dyDescent="0.15">
      <c r="A1" s="168" t="s">
        <v>190</v>
      </c>
      <c r="B1" s="169"/>
      <c r="C1" s="169"/>
      <c r="D1" s="169"/>
      <c r="E1" s="169"/>
      <c r="F1" s="169"/>
      <c r="G1" s="169"/>
      <c r="H1" s="169"/>
      <c r="I1" s="169"/>
      <c r="J1" s="169"/>
      <c r="K1" s="169"/>
      <c r="L1" s="169"/>
      <c r="M1" s="169"/>
      <c r="N1" s="169"/>
      <c r="O1" s="169"/>
      <c r="P1" s="169"/>
    </row>
    <row r="2" spans="1:16" ht="13.5" customHeight="1" x14ac:dyDescent="0.15">
      <c r="A2" s="168"/>
      <c r="B2" s="171"/>
      <c r="C2" s="171"/>
      <c r="D2" s="171"/>
      <c r="E2" s="171"/>
      <c r="F2" s="171"/>
      <c r="G2" s="171"/>
      <c r="H2" s="171"/>
      <c r="I2" s="171"/>
      <c r="J2" s="171"/>
      <c r="K2" s="171"/>
      <c r="L2" s="171"/>
      <c r="M2" s="171"/>
      <c r="N2" s="171"/>
      <c r="O2" s="171"/>
      <c r="P2" s="171" t="s">
        <v>179</v>
      </c>
    </row>
    <row r="3" spans="1:16" ht="14.45" customHeight="1" x14ac:dyDescent="0.15">
      <c r="A3" s="236" t="s">
        <v>0</v>
      </c>
      <c r="B3" s="238" t="s">
        <v>56</v>
      </c>
      <c r="C3" s="239"/>
      <c r="D3" s="240"/>
      <c r="E3" s="238" t="s">
        <v>2</v>
      </c>
      <c r="F3" s="239"/>
      <c r="G3" s="240"/>
      <c r="H3" s="238" t="s">
        <v>182</v>
      </c>
      <c r="I3" s="239"/>
      <c r="J3" s="240"/>
      <c r="K3" s="238" t="s">
        <v>195</v>
      </c>
      <c r="L3" s="239"/>
      <c r="M3" s="240"/>
      <c r="N3" s="238" t="s">
        <v>200</v>
      </c>
      <c r="O3" s="239"/>
      <c r="P3" s="240"/>
    </row>
    <row r="4" spans="1:16" ht="14.45" customHeight="1" x14ac:dyDescent="0.15">
      <c r="A4" s="237"/>
      <c r="B4" s="172" t="s">
        <v>3</v>
      </c>
      <c r="C4" s="173" t="s">
        <v>4</v>
      </c>
      <c r="D4" s="174" t="s">
        <v>57</v>
      </c>
      <c r="E4" s="172" t="s">
        <v>3</v>
      </c>
      <c r="F4" s="173" t="s">
        <v>4</v>
      </c>
      <c r="G4" s="174" t="s">
        <v>57</v>
      </c>
      <c r="H4" s="172" t="s">
        <v>3</v>
      </c>
      <c r="I4" s="173" t="s">
        <v>4</v>
      </c>
      <c r="J4" s="174" t="s">
        <v>57</v>
      </c>
      <c r="K4" s="172" t="s">
        <v>3</v>
      </c>
      <c r="L4" s="173" t="s">
        <v>4</v>
      </c>
      <c r="M4" s="174" t="s">
        <v>57</v>
      </c>
      <c r="N4" s="172" t="s">
        <v>3</v>
      </c>
      <c r="O4" s="173" t="s">
        <v>4</v>
      </c>
      <c r="P4" s="174" t="s">
        <v>57</v>
      </c>
    </row>
    <row r="5" spans="1:16" ht="14.45" customHeight="1" x14ac:dyDescent="0.15">
      <c r="A5" s="175" t="s">
        <v>58</v>
      </c>
      <c r="B5" s="176">
        <v>446585</v>
      </c>
      <c r="C5" s="177">
        <v>13638</v>
      </c>
      <c r="D5" s="178">
        <f t="shared" ref="D5:D15" si="0">SUM(B5:C5)</f>
        <v>460223</v>
      </c>
      <c r="E5" s="179">
        <v>468013</v>
      </c>
      <c r="F5" s="180">
        <v>187</v>
      </c>
      <c r="G5" s="181">
        <f t="shared" ref="G5:G51" si="1">SUM(E5:F5)</f>
        <v>468200</v>
      </c>
      <c r="H5" s="179">
        <v>423503</v>
      </c>
      <c r="I5" s="180">
        <v>1832</v>
      </c>
      <c r="J5" s="181">
        <f t="shared" ref="J5:J35" si="2">SUM(H5:I5)</f>
        <v>425335</v>
      </c>
      <c r="K5" s="179">
        <v>271008</v>
      </c>
      <c r="L5" s="180">
        <v>6580</v>
      </c>
      <c r="M5" s="181">
        <f t="shared" ref="M5:M35" si="3">SUM(K5:L5)</f>
        <v>277588</v>
      </c>
      <c r="N5" s="179"/>
      <c r="O5" s="180"/>
      <c r="P5" s="181">
        <f t="shared" ref="P5" si="4">SUM(N5:O5)</f>
        <v>0</v>
      </c>
    </row>
    <row r="6" spans="1:16" ht="14.45" customHeight="1" x14ac:dyDescent="0.15">
      <c r="A6" s="182" t="s">
        <v>59</v>
      </c>
      <c r="B6" s="183">
        <v>21915</v>
      </c>
      <c r="C6" s="184">
        <v>4457</v>
      </c>
      <c r="D6" s="185">
        <f t="shared" si="0"/>
        <v>26372</v>
      </c>
      <c r="E6" s="186">
        <v>23255</v>
      </c>
      <c r="F6" s="98">
        <v>6281</v>
      </c>
      <c r="G6" s="187">
        <f t="shared" si="1"/>
        <v>29536</v>
      </c>
      <c r="H6" s="186">
        <v>35000</v>
      </c>
      <c r="I6" s="98">
        <v>1920</v>
      </c>
      <c r="J6" s="187">
        <f t="shared" si="2"/>
        <v>36920</v>
      </c>
      <c r="K6" s="186">
        <v>0</v>
      </c>
      <c r="L6" s="98">
        <v>0</v>
      </c>
      <c r="M6" s="187">
        <f t="shared" si="3"/>
        <v>0</v>
      </c>
      <c r="N6" s="186"/>
      <c r="O6" s="98"/>
      <c r="P6" s="187">
        <f t="shared" ref="P6:P51" si="5">SUM(N6:O6)</f>
        <v>0</v>
      </c>
    </row>
    <row r="7" spans="1:16" ht="14.45" customHeight="1" x14ac:dyDescent="0.15">
      <c r="A7" s="182" t="s">
        <v>60</v>
      </c>
      <c r="B7" s="183">
        <v>146360</v>
      </c>
      <c r="C7" s="184">
        <v>0</v>
      </c>
      <c r="D7" s="185">
        <f t="shared" si="0"/>
        <v>146360</v>
      </c>
      <c r="E7" s="186">
        <v>0</v>
      </c>
      <c r="F7" s="98">
        <v>0</v>
      </c>
      <c r="G7" s="187">
        <f t="shared" si="1"/>
        <v>0</v>
      </c>
      <c r="H7" s="186">
        <v>0</v>
      </c>
      <c r="I7" s="98">
        <v>0</v>
      </c>
      <c r="J7" s="187">
        <f t="shared" si="2"/>
        <v>0</v>
      </c>
      <c r="K7" s="186">
        <v>19000</v>
      </c>
      <c r="L7" s="98">
        <v>1000</v>
      </c>
      <c r="M7" s="187">
        <f t="shared" si="3"/>
        <v>20000</v>
      </c>
      <c r="N7" s="186"/>
      <c r="O7" s="98"/>
      <c r="P7" s="187">
        <f t="shared" si="5"/>
        <v>0</v>
      </c>
    </row>
    <row r="8" spans="1:16" ht="14.45" customHeight="1" x14ac:dyDescent="0.15">
      <c r="A8" s="182" t="s">
        <v>61</v>
      </c>
      <c r="B8" s="183">
        <v>354002</v>
      </c>
      <c r="C8" s="184">
        <v>0</v>
      </c>
      <c r="D8" s="185">
        <f t="shared" si="0"/>
        <v>354002</v>
      </c>
      <c r="E8" s="186">
        <v>510100</v>
      </c>
      <c r="F8" s="98">
        <v>0</v>
      </c>
      <c r="G8" s="187">
        <f t="shared" si="1"/>
        <v>510100</v>
      </c>
      <c r="H8" s="186">
        <v>726784</v>
      </c>
      <c r="I8" s="98">
        <v>0</v>
      </c>
      <c r="J8" s="187">
        <f t="shared" si="2"/>
        <v>726784</v>
      </c>
      <c r="K8" s="186">
        <v>553217</v>
      </c>
      <c r="L8" s="98">
        <v>0</v>
      </c>
      <c r="M8" s="187">
        <f t="shared" si="3"/>
        <v>553217</v>
      </c>
      <c r="N8" s="186"/>
      <c r="O8" s="98"/>
      <c r="P8" s="187">
        <f t="shared" si="5"/>
        <v>0</v>
      </c>
    </row>
    <row r="9" spans="1:16" ht="14.45" customHeight="1" x14ac:dyDescent="0.15">
      <c r="A9" s="188" t="s">
        <v>62</v>
      </c>
      <c r="B9" s="99">
        <v>35300</v>
      </c>
      <c r="C9" s="100">
        <v>0</v>
      </c>
      <c r="D9" s="101">
        <f t="shared" si="0"/>
        <v>35300</v>
      </c>
      <c r="E9" s="189">
        <v>30438</v>
      </c>
      <c r="F9" s="190">
        <v>140</v>
      </c>
      <c r="G9" s="191">
        <f t="shared" si="1"/>
        <v>30578</v>
      </c>
      <c r="H9" s="189">
        <v>63300</v>
      </c>
      <c r="I9" s="190">
        <v>1800</v>
      </c>
      <c r="J9" s="191">
        <f t="shared" si="2"/>
        <v>65100</v>
      </c>
      <c r="K9" s="189">
        <v>16000</v>
      </c>
      <c r="L9" s="190">
        <v>400</v>
      </c>
      <c r="M9" s="191">
        <f t="shared" si="3"/>
        <v>16400</v>
      </c>
      <c r="N9" s="189"/>
      <c r="O9" s="190"/>
      <c r="P9" s="191">
        <f t="shared" si="5"/>
        <v>0</v>
      </c>
    </row>
    <row r="10" spans="1:16" ht="14.45" customHeight="1" x14ac:dyDescent="0.15">
      <c r="A10" s="175" t="s">
        <v>63</v>
      </c>
      <c r="B10" s="176">
        <v>396281</v>
      </c>
      <c r="C10" s="177">
        <v>5300</v>
      </c>
      <c r="D10" s="178">
        <f t="shared" si="0"/>
        <v>401581</v>
      </c>
      <c r="E10" s="179">
        <v>468278</v>
      </c>
      <c r="F10" s="180">
        <v>13122</v>
      </c>
      <c r="G10" s="181">
        <f t="shared" si="1"/>
        <v>481400</v>
      </c>
      <c r="H10" s="179">
        <v>645781</v>
      </c>
      <c r="I10" s="180">
        <v>9719</v>
      </c>
      <c r="J10" s="181">
        <f t="shared" si="2"/>
        <v>655500</v>
      </c>
      <c r="K10" s="179">
        <v>781877</v>
      </c>
      <c r="L10" s="180">
        <v>13223</v>
      </c>
      <c r="M10" s="181">
        <f t="shared" si="3"/>
        <v>795100</v>
      </c>
      <c r="N10" s="179"/>
      <c r="O10" s="180"/>
      <c r="P10" s="181">
        <f t="shared" si="5"/>
        <v>0</v>
      </c>
    </row>
    <row r="11" spans="1:16" ht="14.45" customHeight="1" x14ac:dyDescent="0.15">
      <c r="A11" s="182" t="s">
        <v>64</v>
      </c>
      <c r="B11" s="183">
        <v>1455723</v>
      </c>
      <c r="C11" s="184">
        <v>28444</v>
      </c>
      <c r="D11" s="185">
        <f t="shared" si="0"/>
        <v>1484167</v>
      </c>
      <c r="E11" s="186">
        <v>401108</v>
      </c>
      <c r="F11" s="98">
        <v>5500</v>
      </c>
      <c r="G11" s="187">
        <f t="shared" si="1"/>
        <v>406608</v>
      </c>
      <c r="H11" s="186">
        <v>540050</v>
      </c>
      <c r="I11" s="98">
        <v>40000</v>
      </c>
      <c r="J11" s="187">
        <f t="shared" si="2"/>
        <v>580050</v>
      </c>
      <c r="K11" s="186">
        <v>1271328</v>
      </c>
      <c r="L11" s="98">
        <v>141259</v>
      </c>
      <c r="M11" s="187">
        <f t="shared" si="3"/>
        <v>1412587</v>
      </c>
      <c r="N11" s="186"/>
      <c r="O11" s="98"/>
      <c r="P11" s="187">
        <f t="shared" si="5"/>
        <v>0</v>
      </c>
    </row>
    <row r="12" spans="1:16" ht="14.45" customHeight="1" x14ac:dyDescent="0.15">
      <c r="A12" s="182" t="s">
        <v>65</v>
      </c>
      <c r="B12" s="183">
        <v>370500</v>
      </c>
      <c r="C12" s="184">
        <v>1000</v>
      </c>
      <c r="D12" s="185">
        <f t="shared" si="0"/>
        <v>371500</v>
      </c>
      <c r="E12" s="186">
        <v>407500</v>
      </c>
      <c r="F12" s="98">
        <v>0</v>
      </c>
      <c r="G12" s="187">
        <f t="shared" si="1"/>
        <v>407500</v>
      </c>
      <c r="H12" s="186">
        <v>421500</v>
      </c>
      <c r="I12" s="98">
        <v>0</v>
      </c>
      <c r="J12" s="187">
        <f t="shared" si="2"/>
        <v>421500</v>
      </c>
      <c r="K12" s="186">
        <v>371500</v>
      </c>
      <c r="L12" s="98">
        <v>0</v>
      </c>
      <c r="M12" s="187">
        <f t="shared" si="3"/>
        <v>371500</v>
      </c>
      <c r="N12" s="186"/>
      <c r="O12" s="98"/>
      <c r="P12" s="187">
        <f t="shared" si="5"/>
        <v>0</v>
      </c>
    </row>
    <row r="13" spans="1:16" ht="14.45" customHeight="1" x14ac:dyDescent="0.15">
      <c r="A13" s="182" t="s">
        <v>66</v>
      </c>
      <c r="B13" s="183">
        <v>128255</v>
      </c>
      <c r="C13" s="184">
        <v>4462</v>
      </c>
      <c r="D13" s="185">
        <f t="shared" si="0"/>
        <v>132717</v>
      </c>
      <c r="E13" s="186">
        <v>131454</v>
      </c>
      <c r="F13" s="98">
        <v>91</v>
      </c>
      <c r="G13" s="187">
        <f t="shared" si="1"/>
        <v>131545</v>
      </c>
      <c r="H13" s="186">
        <v>184020</v>
      </c>
      <c r="I13" s="98">
        <v>1743</v>
      </c>
      <c r="J13" s="187">
        <f t="shared" si="2"/>
        <v>185763</v>
      </c>
      <c r="K13" s="186">
        <v>266350</v>
      </c>
      <c r="L13" s="98">
        <v>403</v>
      </c>
      <c r="M13" s="187">
        <f t="shared" si="3"/>
        <v>266753</v>
      </c>
      <c r="N13" s="186"/>
      <c r="O13" s="98"/>
      <c r="P13" s="187">
        <f t="shared" si="5"/>
        <v>0</v>
      </c>
    </row>
    <row r="14" spans="1:16" ht="14.45" customHeight="1" x14ac:dyDescent="0.15">
      <c r="A14" s="188" t="s">
        <v>67</v>
      </c>
      <c r="B14" s="192">
        <v>52947</v>
      </c>
      <c r="C14" s="193">
        <v>1037</v>
      </c>
      <c r="D14" s="194">
        <f t="shared" si="0"/>
        <v>53984</v>
      </c>
      <c r="E14" s="189">
        <v>36046</v>
      </c>
      <c r="F14" s="190">
        <v>558</v>
      </c>
      <c r="G14" s="191">
        <f t="shared" si="1"/>
        <v>36604</v>
      </c>
      <c r="H14" s="189">
        <v>95514</v>
      </c>
      <c r="I14" s="190">
        <v>308</v>
      </c>
      <c r="J14" s="191">
        <f t="shared" si="2"/>
        <v>95822</v>
      </c>
      <c r="K14" s="189">
        <v>136266</v>
      </c>
      <c r="L14" s="190">
        <v>63</v>
      </c>
      <c r="M14" s="191">
        <f t="shared" si="3"/>
        <v>136329</v>
      </c>
      <c r="N14" s="189"/>
      <c r="O14" s="190"/>
      <c r="P14" s="191">
        <f t="shared" si="5"/>
        <v>0</v>
      </c>
    </row>
    <row r="15" spans="1:16" ht="14.45" customHeight="1" x14ac:dyDescent="0.15">
      <c r="A15" s="175" t="s">
        <v>68</v>
      </c>
      <c r="B15" s="176">
        <f>87500-C15</f>
        <v>74500</v>
      </c>
      <c r="C15" s="177">
        <v>13000</v>
      </c>
      <c r="D15" s="178">
        <f t="shared" si="0"/>
        <v>87500</v>
      </c>
      <c r="E15" s="179">
        <v>223000</v>
      </c>
      <c r="F15" s="180">
        <v>4500</v>
      </c>
      <c r="G15" s="187">
        <f t="shared" si="1"/>
        <v>227500</v>
      </c>
      <c r="H15" s="179">
        <v>201500</v>
      </c>
      <c r="I15" s="180">
        <v>33000</v>
      </c>
      <c r="J15" s="187">
        <f t="shared" si="2"/>
        <v>234500</v>
      </c>
      <c r="K15" s="179">
        <v>143000</v>
      </c>
      <c r="L15" s="180">
        <v>0</v>
      </c>
      <c r="M15" s="187">
        <f t="shared" si="3"/>
        <v>143000</v>
      </c>
      <c r="N15" s="179"/>
      <c r="O15" s="180"/>
      <c r="P15" s="187">
        <f t="shared" si="5"/>
        <v>0</v>
      </c>
    </row>
    <row r="16" spans="1:16" ht="14.45" customHeight="1" x14ac:dyDescent="0.15">
      <c r="A16" s="182" t="s">
        <v>69</v>
      </c>
      <c r="B16" s="183">
        <v>319000</v>
      </c>
      <c r="C16" s="184">
        <v>0</v>
      </c>
      <c r="D16" s="185">
        <f t="shared" ref="D16:D25" si="6">SUM(B16:C16)</f>
        <v>319000</v>
      </c>
      <c r="E16" s="186">
        <v>157000</v>
      </c>
      <c r="F16" s="98">
        <v>169500</v>
      </c>
      <c r="G16" s="187">
        <f t="shared" si="1"/>
        <v>326500</v>
      </c>
      <c r="H16" s="186">
        <v>117000</v>
      </c>
      <c r="I16" s="98">
        <v>321500</v>
      </c>
      <c r="J16" s="187">
        <f t="shared" si="2"/>
        <v>438500</v>
      </c>
      <c r="K16" s="186">
        <v>185500</v>
      </c>
      <c r="L16" s="98">
        <v>181000</v>
      </c>
      <c r="M16" s="187">
        <f t="shared" si="3"/>
        <v>366500</v>
      </c>
      <c r="N16" s="186"/>
      <c r="O16" s="98"/>
      <c r="P16" s="187">
        <f t="shared" si="5"/>
        <v>0</v>
      </c>
    </row>
    <row r="17" spans="1:19" ht="14.45" customHeight="1" x14ac:dyDescent="0.15">
      <c r="A17" s="182" t="s">
        <v>70</v>
      </c>
      <c r="B17" s="183">
        <v>1057229</v>
      </c>
      <c r="C17" s="184">
        <v>3302</v>
      </c>
      <c r="D17" s="185">
        <f t="shared" si="6"/>
        <v>1060531</v>
      </c>
      <c r="E17" s="186">
        <v>722114</v>
      </c>
      <c r="F17" s="98">
        <v>0</v>
      </c>
      <c r="G17" s="187">
        <f t="shared" si="1"/>
        <v>722114</v>
      </c>
      <c r="H17" s="186">
        <v>1068337</v>
      </c>
      <c r="I17" s="98">
        <v>60</v>
      </c>
      <c r="J17" s="187">
        <f t="shared" si="2"/>
        <v>1068397</v>
      </c>
      <c r="K17" s="186">
        <v>788634</v>
      </c>
      <c r="L17" s="98">
        <v>42</v>
      </c>
      <c r="M17" s="187">
        <f t="shared" si="3"/>
        <v>788676</v>
      </c>
      <c r="N17" s="186"/>
      <c r="O17" s="98"/>
      <c r="P17" s="187">
        <f t="shared" si="5"/>
        <v>0</v>
      </c>
    </row>
    <row r="18" spans="1:19" ht="14.45" customHeight="1" x14ac:dyDescent="0.15">
      <c r="A18" s="182" t="s">
        <v>71</v>
      </c>
      <c r="B18" s="183">
        <v>1031500</v>
      </c>
      <c r="C18" s="184">
        <f>264180+635</f>
        <v>264815</v>
      </c>
      <c r="D18" s="185">
        <f t="shared" si="6"/>
        <v>1296315</v>
      </c>
      <c r="E18" s="186">
        <v>2448019</v>
      </c>
      <c r="F18" s="98">
        <v>0</v>
      </c>
      <c r="G18" s="187">
        <f t="shared" si="1"/>
        <v>2448019</v>
      </c>
      <c r="H18" s="186">
        <v>2469537</v>
      </c>
      <c r="I18" s="98">
        <v>0</v>
      </c>
      <c r="J18" s="187">
        <f t="shared" si="2"/>
        <v>2469537</v>
      </c>
      <c r="K18" s="186">
        <v>2484644</v>
      </c>
      <c r="L18" s="98">
        <v>0</v>
      </c>
      <c r="M18" s="187">
        <f t="shared" si="3"/>
        <v>2484644</v>
      </c>
      <c r="N18" s="186"/>
      <c r="O18" s="98"/>
      <c r="P18" s="187">
        <f t="shared" si="5"/>
        <v>0</v>
      </c>
    </row>
    <row r="19" spans="1:19" ht="14.45" customHeight="1" x14ac:dyDescent="0.15">
      <c r="A19" s="188" t="s">
        <v>72</v>
      </c>
      <c r="B19" s="192">
        <v>79099</v>
      </c>
      <c r="C19" s="193">
        <v>0</v>
      </c>
      <c r="D19" s="194">
        <f t="shared" si="6"/>
        <v>79099</v>
      </c>
      <c r="E19" s="189">
        <v>181431</v>
      </c>
      <c r="F19" s="190">
        <v>0</v>
      </c>
      <c r="G19" s="191">
        <f t="shared" si="1"/>
        <v>181431</v>
      </c>
      <c r="H19" s="189">
        <v>98794</v>
      </c>
      <c r="I19" s="190">
        <v>0</v>
      </c>
      <c r="J19" s="191">
        <f t="shared" si="2"/>
        <v>98794</v>
      </c>
      <c r="K19" s="189">
        <v>140775</v>
      </c>
      <c r="L19" s="190">
        <v>0</v>
      </c>
      <c r="M19" s="191">
        <f t="shared" si="3"/>
        <v>140775</v>
      </c>
      <c r="N19" s="189"/>
      <c r="O19" s="190"/>
      <c r="P19" s="191">
        <f t="shared" si="5"/>
        <v>0</v>
      </c>
    </row>
    <row r="20" spans="1:19" ht="14.45" customHeight="1" x14ac:dyDescent="0.15">
      <c r="A20" s="175" t="s">
        <v>73</v>
      </c>
      <c r="B20" s="176">
        <v>92800</v>
      </c>
      <c r="C20" s="177">
        <v>0</v>
      </c>
      <c r="D20" s="178">
        <f t="shared" si="6"/>
        <v>92800</v>
      </c>
      <c r="E20" s="179">
        <v>83000</v>
      </c>
      <c r="F20" s="180">
        <v>0</v>
      </c>
      <c r="G20" s="181">
        <f t="shared" si="1"/>
        <v>83000</v>
      </c>
      <c r="H20" s="179">
        <v>170900</v>
      </c>
      <c r="I20" s="180">
        <v>0</v>
      </c>
      <c r="J20" s="181">
        <f t="shared" si="2"/>
        <v>170900</v>
      </c>
      <c r="K20" s="179">
        <v>128000</v>
      </c>
      <c r="L20" s="180">
        <v>0</v>
      </c>
      <c r="M20" s="181">
        <f t="shared" si="3"/>
        <v>128000</v>
      </c>
      <c r="N20" s="179"/>
      <c r="O20" s="180"/>
      <c r="P20" s="181">
        <f t="shared" si="5"/>
        <v>0</v>
      </c>
    </row>
    <row r="21" spans="1:19" ht="14.45" customHeight="1" x14ac:dyDescent="0.15">
      <c r="A21" s="182" t="s">
        <v>74</v>
      </c>
      <c r="B21" s="183">
        <v>99771</v>
      </c>
      <c r="C21" s="184">
        <v>745</v>
      </c>
      <c r="D21" s="185">
        <f t="shared" si="6"/>
        <v>100516</v>
      </c>
      <c r="E21" s="186">
        <f>22000+35000+17726+11077+33030+30400</f>
        <v>149233</v>
      </c>
      <c r="F21" s="98">
        <v>0</v>
      </c>
      <c r="G21" s="187">
        <f t="shared" si="1"/>
        <v>149233</v>
      </c>
      <c r="H21" s="186">
        <v>155634</v>
      </c>
      <c r="I21" s="98">
        <v>9</v>
      </c>
      <c r="J21" s="187">
        <f t="shared" si="2"/>
        <v>155643</v>
      </c>
      <c r="K21" s="186">
        <v>30400</v>
      </c>
      <c r="L21" s="98">
        <v>0</v>
      </c>
      <c r="M21" s="187">
        <f t="shared" si="3"/>
        <v>30400</v>
      </c>
      <c r="N21" s="186"/>
      <c r="O21" s="98"/>
      <c r="P21" s="187">
        <f t="shared" si="5"/>
        <v>0</v>
      </c>
    </row>
    <row r="22" spans="1:19" ht="14.45" customHeight="1" x14ac:dyDescent="0.15">
      <c r="A22" s="182" t="s">
        <v>75</v>
      </c>
      <c r="B22" s="183">
        <v>142927</v>
      </c>
      <c r="C22" s="184">
        <v>0</v>
      </c>
      <c r="D22" s="185">
        <f t="shared" si="6"/>
        <v>142927</v>
      </c>
      <c r="E22" s="186">
        <v>34774</v>
      </c>
      <c r="F22" s="98">
        <v>0</v>
      </c>
      <c r="G22" s="187">
        <f t="shared" si="1"/>
        <v>34774</v>
      </c>
      <c r="H22" s="186">
        <v>114115</v>
      </c>
      <c r="I22" s="98">
        <v>0</v>
      </c>
      <c r="J22" s="187">
        <f t="shared" si="2"/>
        <v>114115</v>
      </c>
      <c r="K22" s="186">
        <v>121600</v>
      </c>
      <c r="L22" s="98">
        <v>0</v>
      </c>
      <c r="M22" s="187">
        <f t="shared" si="3"/>
        <v>121600</v>
      </c>
      <c r="N22" s="186"/>
      <c r="O22" s="98"/>
      <c r="P22" s="187">
        <f t="shared" si="5"/>
        <v>0</v>
      </c>
    </row>
    <row r="23" spans="1:19" ht="14.45" customHeight="1" x14ac:dyDescent="0.15">
      <c r="A23" s="182" t="s">
        <v>76</v>
      </c>
      <c r="B23" s="183">
        <v>38833</v>
      </c>
      <c r="C23" s="184">
        <v>21565</v>
      </c>
      <c r="D23" s="185">
        <f t="shared" si="6"/>
        <v>60398</v>
      </c>
      <c r="E23" s="186">
        <v>26138</v>
      </c>
      <c r="F23" s="98">
        <v>4750</v>
      </c>
      <c r="G23" s="187">
        <f t="shared" si="1"/>
        <v>30888</v>
      </c>
      <c r="H23" s="186">
        <v>37158</v>
      </c>
      <c r="I23" s="98">
        <v>842</v>
      </c>
      <c r="J23" s="187">
        <f t="shared" si="2"/>
        <v>38000</v>
      </c>
      <c r="K23" s="186">
        <v>28950</v>
      </c>
      <c r="L23" s="98">
        <v>50</v>
      </c>
      <c r="M23" s="187">
        <f t="shared" si="3"/>
        <v>29000</v>
      </c>
      <c r="N23" s="186"/>
      <c r="O23" s="98"/>
      <c r="P23" s="187">
        <f t="shared" si="5"/>
        <v>0</v>
      </c>
    </row>
    <row r="24" spans="1:19" ht="14.45" customHeight="1" x14ac:dyDescent="0.15">
      <c r="A24" s="188" t="s">
        <v>77</v>
      </c>
      <c r="B24" s="192">
        <v>240897</v>
      </c>
      <c r="C24" s="193">
        <v>2500</v>
      </c>
      <c r="D24" s="194">
        <f t="shared" si="6"/>
        <v>243397</v>
      </c>
      <c r="E24" s="189">
        <v>353367</v>
      </c>
      <c r="F24" s="190">
        <v>2000</v>
      </c>
      <c r="G24" s="191">
        <f t="shared" si="1"/>
        <v>355367</v>
      </c>
      <c r="H24" s="189">
        <v>588667</v>
      </c>
      <c r="I24" s="190">
        <v>3500</v>
      </c>
      <c r="J24" s="191">
        <f t="shared" si="2"/>
        <v>592167</v>
      </c>
      <c r="K24" s="189">
        <v>460627</v>
      </c>
      <c r="L24" s="190">
        <v>6340</v>
      </c>
      <c r="M24" s="191">
        <f t="shared" si="3"/>
        <v>466967</v>
      </c>
      <c r="N24" s="189"/>
      <c r="O24" s="190"/>
      <c r="P24" s="191">
        <f t="shared" si="5"/>
        <v>0</v>
      </c>
    </row>
    <row r="25" spans="1:19" ht="14.45" customHeight="1" x14ac:dyDescent="0.15">
      <c r="A25" s="175" t="s">
        <v>78</v>
      </c>
      <c r="B25" s="176">
        <v>100000</v>
      </c>
      <c r="C25" s="177">
        <v>0</v>
      </c>
      <c r="D25" s="178">
        <f t="shared" si="6"/>
        <v>100000</v>
      </c>
      <c r="E25" s="179">
        <v>100000</v>
      </c>
      <c r="F25" s="180">
        <v>0</v>
      </c>
      <c r="G25" s="181">
        <f t="shared" si="1"/>
        <v>100000</v>
      </c>
      <c r="H25" s="179">
        <v>135060</v>
      </c>
      <c r="I25" s="180">
        <v>0</v>
      </c>
      <c r="J25" s="181">
        <f t="shared" si="2"/>
        <v>135060</v>
      </c>
      <c r="K25" s="179">
        <v>154800</v>
      </c>
      <c r="L25" s="180">
        <v>0</v>
      </c>
      <c r="M25" s="181">
        <f t="shared" si="3"/>
        <v>154800</v>
      </c>
      <c r="N25" s="179"/>
      <c r="O25" s="180"/>
      <c r="P25" s="181">
        <f t="shared" si="5"/>
        <v>0</v>
      </c>
    </row>
    <row r="26" spans="1:19" ht="14.45" customHeight="1" x14ac:dyDescent="0.15">
      <c r="A26" s="182" t="s">
        <v>79</v>
      </c>
      <c r="B26" s="183">
        <f>246000+383000+120000</f>
        <v>749000</v>
      </c>
      <c r="C26" s="184">
        <v>138000</v>
      </c>
      <c r="D26" s="185">
        <f t="shared" ref="D26" si="7">SUM(B26:C26)</f>
        <v>887000</v>
      </c>
      <c r="E26" s="186">
        <v>629000</v>
      </c>
      <c r="F26" s="98">
        <v>138000</v>
      </c>
      <c r="G26" s="187">
        <f t="shared" si="1"/>
        <v>767000</v>
      </c>
      <c r="H26" s="186">
        <v>623181</v>
      </c>
      <c r="I26" s="98">
        <v>813</v>
      </c>
      <c r="J26" s="187">
        <f t="shared" si="2"/>
        <v>623994</v>
      </c>
      <c r="K26" s="186">
        <v>549239</v>
      </c>
      <c r="L26" s="98">
        <v>1561</v>
      </c>
      <c r="M26" s="187">
        <f t="shared" si="3"/>
        <v>550800</v>
      </c>
      <c r="N26" s="186"/>
      <c r="O26" s="98"/>
      <c r="P26" s="187">
        <f t="shared" si="5"/>
        <v>0</v>
      </c>
    </row>
    <row r="27" spans="1:19" ht="14.45" customHeight="1" x14ac:dyDescent="0.15">
      <c r="A27" s="182" t="s">
        <v>80</v>
      </c>
      <c r="B27" s="183">
        <v>545900</v>
      </c>
      <c r="C27" s="184">
        <v>86100</v>
      </c>
      <c r="D27" s="185">
        <f t="shared" ref="D27:D32" si="8">SUM(B27:C27)</f>
        <v>632000</v>
      </c>
      <c r="E27" s="186">
        <v>789900</v>
      </c>
      <c r="F27" s="98">
        <v>27100</v>
      </c>
      <c r="G27" s="187">
        <f t="shared" si="1"/>
        <v>817000</v>
      </c>
      <c r="H27" s="186">
        <v>897100</v>
      </c>
      <c r="I27" s="98">
        <v>14900</v>
      </c>
      <c r="J27" s="187">
        <f t="shared" si="2"/>
        <v>912000</v>
      </c>
      <c r="K27" s="186">
        <v>977740</v>
      </c>
      <c r="L27" s="98">
        <v>18260</v>
      </c>
      <c r="M27" s="187">
        <f t="shared" si="3"/>
        <v>996000</v>
      </c>
      <c r="N27" s="186"/>
      <c r="O27" s="98"/>
      <c r="P27" s="187">
        <f t="shared" si="5"/>
        <v>0</v>
      </c>
    </row>
    <row r="28" spans="1:19" ht="14.45" customHeight="1" x14ac:dyDescent="0.15">
      <c r="A28" s="182" t="s">
        <v>81</v>
      </c>
      <c r="B28" s="183">
        <v>224705</v>
      </c>
      <c r="C28" s="184">
        <v>295</v>
      </c>
      <c r="D28" s="185">
        <f t="shared" si="8"/>
        <v>225000</v>
      </c>
      <c r="E28" s="195">
        <v>0</v>
      </c>
      <c r="F28" s="98">
        <v>0</v>
      </c>
      <c r="G28" s="187">
        <f t="shared" ref="G28" si="9">SUM(E28:F28)</f>
        <v>0</v>
      </c>
      <c r="H28" s="186">
        <v>0</v>
      </c>
      <c r="I28" s="98">
        <v>0</v>
      </c>
      <c r="J28" s="187">
        <f t="shared" si="2"/>
        <v>0</v>
      </c>
      <c r="K28" s="186">
        <v>9759</v>
      </c>
      <c r="L28" s="98">
        <v>0</v>
      </c>
      <c r="M28" s="187">
        <f t="shared" si="3"/>
        <v>9759</v>
      </c>
      <c r="N28" s="186"/>
      <c r="O28" s="98"/>
      <c r="P28" s="187">
        <f t="shared" ref="P28" si="10">SUM(N28:O28)</f>
        <v>0</v>
      </c>
    </row>
    <row r="29" spans="1:19" ht="14.45" customHeight="1" x14ac:dyDescent="0.15">
      <c r="A29" s="188" t="s">
        <v>82</v>
      </c>
      <c r="B29" s="192">
        <v>0</v>
      </c>
      <c r="C29" s="193">
        <v>0</v>
      </c>
      <c r="D29" s="194">
        <f t="shared" si="8"/>
        <v>0</v>
      </c>
      <c r="E29" s="189">
        <v>0</v>
      </c>
      <c r="F29" s="190">
        <v>0</v>
      </c>
      <c r="G29" s="191">
        <f t="shared" si="1"/>
        <v>0</v>
      </c>
      <c r="H29" s="189">
        <v>0</v>
      </c>
      <c r="I29" s="190">
        <v>0</v>
      </c>
      <c r="J29" s="191">
        <f t="shared" si="2"/>
        <v>0</v>
      </c>
      <c r="K29" s="189">
        <v>0</v>
      </c>
      <c r="L29" s="190">
        <v>0</v>
      </c>
      <c r="M29" s="191">
        <f t="shared" si="3"/>
        <v>0</v>
      </c>
      <c r="N29" s="189"/>
      <c r="O29" s="190"/>
      <c r="P29" s="191">
        <f t="shared" si="5"/>
        <v>0</v>
      </c>
    </row>
    <row r="30" spans="1:19" ht="14.45" customHeight="1" x14ac:dyDescent="0.15">
      <c r="A30" s="175" t="s">
        <v>83</v>
      </c>
      <c r="B30" s="176">
        <v>1500</v>
      </c>
      <c r="C30" s="177">
        <v>0</v>
      </c>
      <c r="D30" s="178">
        <f t="shared" si="8"/>
        <v>1500</v>
      </c>
      <c r="E30" s="179">
        <v>25390</v>
      </c>
      <c r="F30" s="180">
        <v>3174</v>
      </c>
      <c r="G30" s="181">
        <f t="shared" si="1"/>
        <v>28564</v>
      </c>
      <c r="H30" s="179">
        <v>363</v>
      </c>
      <c r="I30" s="180">
        <v>0</v>
      </c>
      <c r="J30" s="181">
        <f t="shared" si="2"/>
        <v>363</v>
      </c>
      <c r="K30" s="179">
        <v>0</v>
      </c>
      <c r="L30" s="180">
        <v>0</v>
      </c>
      <c r="M30" s="181">
        <f t="shared" si="3"/>
        <v>0</v>
      </c>
      <c r="N30" s="179"/>
      <c r="O30" s="180"/>
      <c r="P30" s="181">
        <f t="shared" si="5"/>
        <v>0</v>
      </c>
      <c r="Q30" s="196"/>
      <c r="R30" s="197"/>
      <c r="S30" s="197"/>
    </row>
    <row r="31" spans="1:19" ht="14.45" customHeight="1" x14ac:dyDescent="0.15">
      <c r="A31" s="182" t="s">
        <v>84</v>
      </c>
      <c r="B31" s="183">
        <v>79120</v>
      </c>
      <c r="C31" s="184">
        <v>0</v>
      </c>
      <c r="D31" s="185">
        <f t="shared" si="8"/>
        <v>79120</v>
      </c>
      <c r="E31" s="186">
        <v>157168</v>
      </c>
      <c r="F31" s="98">
        <v>0</v>
      </c>
      <c r="G31" s="187">
        <f t="shared" si="1"/>
        <v>157168</v>
      </c>
      <c r="H31" s="186">
        <v>107849</v>
      </c>
      <c r="I31" s="98">
        <v>0</v>
      </c>
      <c r="J31" s="187">
        <f t="shared" ref="J31" si="11">SUM(H31:I31)</f>
        <v>107849</v>
      </c>
      <c r="K31" s="186">
        <v>129899</v>
      </c>
      <c r="L31" s="98">
        <v>0</v>
      </c>
      <c r="M31" s="187">
        <f t="shared" si="3"/>
        <v>129899</v>
      </c>
      <c r="N31" s="186"/>
      <c r="O31" s="98"/>
      <c r="P31" s="187">
        <f t="shared" si="5"/>
        <v>0</v>
      </c>
    </row>
    <row r="32" spans="1:19" ht="14.45" customHeight="1" x14ac:dyDescent="0.15">
      <c r="A32" s="182" t="s">
        <v>85</v>
      </c>
      <c r="B32" s="183">
        <v>21000</v>
      </c>
      <c r="C32" s="184">
        <v>0</v>
      </c>
      <c r="D32" s="185">
        <f t="shared" si="8"/>
        <v>21000</v>
      </c>
      <c r="E32" s="186">
        <v>63750</v>
      </c>
      <c r="F32" s="98">
        <v>0</v>
      </c>
      <c r="G32" s="187">
        <f t="shared" si="1"/>
        <v>63750</v>
      </c>
      <c r="H32" s="186">
        <v>20000</v>
      </c>
      <c r="I32" s="98">
        <v>0</v>
      </c>
      <c r="J32" s="187">
        <f t="shared" si="2"/>
        <v>20000</v>
      </c>
      <c r="K32" s="186">
        <v>50000</v>
      </c>
      <c r="L32" s="98">
        <v>0</v>
      </c>
      <c r="M32" s="187">
        <f t="shared" si="3"/>
        <v>50000</v>
      </c>
      <c r="N32" s="186"/>
      <c r="O32" s="98"/>
      <c r="P32" s="187">
        <f t="shared" si="5"/>
        <v>0</v>
      </c>
    </row>
    <row r="33" spans="1:16" ht="14.45" customHeight="1" x14ac:dyDescent="0.15">
      <c r="A33" s="182" t="s">
        <v>86</v>
      </c>
      <c r="B33" s="183">
        <v>75002</v>
      </c>
      <c r="C33" s="184">
        <v>29000</v>
      </c>
      <c r="D33" s="185">
        <v>104002</v>
      </c>
      <c r="E33" s="186">
        <v>17755.099999999999</v>
      </c>
      <c r="F33" s="98">
        <v>124500</v>
      </c>
      <c r="G33" s="187">
        <f t="shared" si="1"/>
        <v>142255.1</v>
      </c>
      <c r="H33" s="186">
        <v>33000</v>
      </c>
      <c r="I33" s="98">
        <v>104500</v>
      </c>
      <c r="J33" s="187">
        <f t="shared" si="2"/>
        <v>137500</v>
      </c>
      <c r="K33" s="186">
        <v>18000</v>
      </c>
      <c r="L33" s="98">
        <v>3000</v>
      </c>
      <c r="M33" s="187">
        <f t="shared" si="3"/>
        <v>21000</v>
      </c>
      <c r="N33" s="186"/>
      <c r="O33" s="98"/>
      <c r="P33" s="187">
        <f t="shared" si="5"/>
        <v>0</v>
      </c>
    </row>
    <row r="34" spans="1:16" ht="14.45" customHeight="1" x14ac:dyDescent="0.15">
      <c r="A34" s="188" t="s">
        <v>87</v>
      </c>
      <c r="B34" s="192">
        <v>388218.82</v>
      </c>
      <c r="C34" s="193">
        <v>711.18</v>
      </c>
      <c r="D34" s="194">
        <f t="shared" ref="D34:D41" si="12">SUM(B34:C34)</f>
        <v>388930</v>
      </c>
      <c r="E34" s="189">
        <v>313181</v>
      </c>
      <c r="F34" s="190">
        <v>350</v>
      </c>
      <c r="G34" s="191">
        <f t="shared" si="1"/>
        <v>313531</v>
      </c>
      <c r="H34" s="189">
        <v>1105703</v>
      </c>
      <c r="I34" s="190">
        <v>0</v>
      </c>
      <c r="J34" s="191">
        <f t="shared" si="2"/>
        <v>1105703</v>
      </c>
      <c r="K34" s="189">
        <v>420304.21799999999</v>
      </c>
      <c r="L34" s="190">
        <v>0</v>
      </c>
      <c r="M34" s="191">
        <f t="shared" si="3"/>
        <v>420304.21799999999</v>
      </c>
      <c r="N34" s="189"/>
      <c r="O34" s="190"/>
      <c r="P34" s="191">
        <f t="shared" si="5"/>
        <v>0</v>
      </c>
    </row>
    <row r="35" spans="1:16" ht="14.45" customHeight="1" x14ac:dyDescent="0.15">
      <c r="A35" s="175" t="s">
        <v>88</v>
      </c>
      <c r="B35" s="176">
        <v>494330</v>
      </c>
      <c r="C35" s="177">
        <v>64790</v>
      </c>
      <c r="D35" s="178">
        <f t="shared" si="12"/>
        <v>559120</v>
      </c>
      <c r="E35" s="179">
        <v>527970</v>
      </c>
      <c r="F35" s="180">
        <v>50300</v>
      </c>
      <c r="G35" s="181">
        <f t="shared" si="1"/>
        <v>578270</v>
      </c>
      <c r="H35" s="179">
        <v>515150</v>
      </c>
      <c r="I35" s="180">
        <v>111600</v>
      </c>
      <c r="J35" s="181">
        <f t="shared" si="2"/>
        <v>626750</v>
      </c>
      <c r="K35" s="179">
        <v>476990</v>
      </c>
      <c r="L35" s="180">
        <v>20860</v>
      </c>
      <c r="M35" s="181">
        <f t="shared" si="3"/>
        <v>497850</v>
      </c>
      <c r="N35" s="179"/>
      <c r="O35" s="180"/>
      <c r="P35" s="181">
        <f t="shared" si="5"/>
        <v>0</v>
      </c>
    </row>
    <row r="36" spans="1:16" ht="14.45" customHeight="1" x14ac:dyDescent="0.15">
      <c r="A36" s="182" t="s">
        <v>89</v>
      </c>
      <c r="B36" s="183">
        <v>513728.93</v>
      </c>
      <c r="C36" s="184">
        <v>29469.07</v>
      </c>
      <c r="D36" s="185">
        <f t="shared" si="12"/>
        <v>543198</v>
      </c>
      <c r="E36" s="186">
        <v>420651</v>
      </c>
      <c r="F36" s="98">
        <v>8147</v>
      </c>
      <c r="G36" s="187">
        <f t="shared" si="1"/>
        <v>428798</v>
      </c>
      <c r="H36" s="186">
        <v>531873</v>
      </c>
      <c r="I36" s="98">
        <v>29812</v>
      </c>
      <c r="J36" s="187">
        <f t="shared" ref="J36:J51" si="13">SUM(H36:I36)</f>
        <v>561685</v>
      </c>
      <c r="K36" s="102"/>
      <c r="L36" s="103"/>
      <c r="M36" s="187">
        <v>538374</v>
      </c>
      <c r="N36" s="186"/>
      <c r="O36" s="98"/>
      <c r="P36" s="187">
        <f t="shared" si="5"/>
        <v>0</v>
      </c>
    </row>
    <row r="37" spans="1:16" ht="14.45" customHeight="1" x14ac:dyDescent="0.15">
      <c r="A37" s="182" t="s">
        <v>90</v>
      </c>
      <c r="B37" s="186">
        <v>267644</v>
      </c>
      <c r="C37" s="98">
        <v>604</v>
      </c>
      <c r="D37" s="187">
        <f t="shared" si="12"/>
        <v>268248</v>
      </c>
      <c r="E37" s="186">
        <v>316473</v>
      </c>
      <c r="F37" s="98">
        <v>787</v>
      </c>
      <c r="G37" s="187">
        <f t="shared" si="1"/>
        <v>317260</v>
      </c>
      <c r="H37" s="186">
        <v>356062</v>
      </c>
      <c r="I37" s="98">
        <v>381</v>
      </c>
      <c r="J37" s="187">
        <f t="shared" si="13"/>
        <v>356443</v>
      </c>
      <c r="K37" s="186">
        <v>296405</v>
      </c>
      <c r="L37" s="98">
        <v>5822</v>
      </c>
      <c r="M37" s="187">
        <f t="shared" ref="M37:M51" si="14">SUM(K37:L37)</f>
        <v>302227</v>
      </c>
      <c r="N37" s="186"/>
      <c r="O37" s="98"/>
      <c r="P37" s="187">
        <f t="shared" si="5"/>
        <v>0</v>
      </c>
    </row>
    <row r="38" spans="1:16" ht="14.45" customHeight="1" x14ac:dyDescent="0.15">
      <c r="A38" s="182" t="s">
        <v>91</v>
      </c>
      <c r="B38" s="183">
        <v>859185.5</v>
      </c>
      <c r="C38" s="184">
        <v>67741.53</v>
      </c>
      <c r="D38" s="185">
        <f t="shared" si="12"/>
        <v>926927.03</v>
      </c>
      <c r="E38" s="186">
        <v>767280</v>
      </c>
      <c r="F38" s="98">
        <v>18000</v>
      </c>
      <c r="G38" s="187">
        <f t="shared" si="1"/>
        <v>785280</v>
      </c>
      <c r="H38" s="186">
        <v>773260</v>
      </c>
      <c r="I38" s="98">
        <v>2600</v>
      </c>
      <c r="J38" s="187">
        <f t="shared" si="13"/>
        <v>775860</v>
      </c>
      <c r="K38" s="186">
        <v>842634.58200000005</v>
      </c>
      <c r="L38" s="98">
        <v>465.41800000000001</v>
      </c>
      <c r="M38" s="187">
        <f t="shared" si="14"/>
        <v>843100</v>
      </c>
      <c r="N38" s="186"/>
      <c r="O38" s="98"/>
      <c r="P38" s="187">
        <f t="shared" si="5"/>
        <v>0</v>
      </c>
    </row>
    <row r="39" spans="1:16" ht="14.45" customHeight="1" x14ac:dyDescent="0.15">
      <c r="A39" s="188" t="s">
        <v>92</v>
      </c>
      <c r="B39" s="192">
        <v>279568</v>
      </c>
      <c r="C39" s="193">
        <v>7168</v>
      </c>
      <c r="D39" s="194">
        <f t="shared" si="12"/>
        <v>286736</v>
      </c>
      <c r="E39" s="189">
        <v>360023</v>
      </c>
      <c r="F39" s="190">
        <v>0</v>
      </c>
      <c r="G39" s="191">
        <f t="shared" si="1"/>
        <v>360023</v>
      </c>
      <c r="H39" s="189">
        <v>609447</v>
      </c>
      <c r="I39" s="190">
        <v>1291</v>
      </c>
      <c r="J39" s="191">
        <f t="shared" si="13"/>
        <v>610738</v>
      </c>
      <c r="K39" s="189">
        <v>395868</v>
      </c>
      <c r="L39" s="190">
        <v>1777</v>
      </c>
      <c r="M39" s="191">
        <f t="shared" si="14"/>
        <v>397645</v>
      </c>
      <c r="N39" s="189"/>
      <c r="O39" s="190"/>
      <c r="P39" s="191">
        <f t="shared" si="5"/>
        <v>0</v>
      </c>
    </row>
    <row r="40" spans="1:16" ht="14.45" customHeight="1" x14ac:dyDescent="0.15">
      <c r="A40" s="175" t="s">
        <v>93</v>
      </c>
      <c r="B40" s="176">
        <v>81750</v>
      </c>
      <c r="C40" s="177">
        <v>5250</v>
      </c>
      <c r="D40" s="178">
        <f t="shared" si="12"/>
        <v>87000</v>
      </c>
      <c r="E40" s="179">
        <v>63050</v>
      </c>
      <c r="F40" s="180">
        <v>1950</v>
      </c>
      <c r="G40" s="181">
        <f t="shared" si="1"/>
        <v>65000</v>
      </c>
      <c r="H40" s="179">
        <v>63050</v>
      </c>
      <c r="I40" s="180">
        <v>1950</v>
      </c>
      <c r="J40" s="181">
        <f t="shared" si="13"/>
        <v>65000</v>
      </c>
      <c r="K40" s="179">
        <v>63050</v>
      </c>
      <c r="L40" s="180">
        <v>1950</v>
      </c>
      <c r="M40" s="181">
        <f t="shared" si="14"/>
        <v>65000</v>
      </c>
      <c r="N40" s="179"/>
      <c r="O40" s="180"/>
      <c r="P40" s="181">
        <f t="shared" si="5"/>
        <v>0</v>
      </c>
    </row>
    <row r="41" spans="1:16" ht="14.45" customHeight="1" x14ac:dyDescent="0.15">
      <c r="A41" s="182" t="s">
        <v>94</v>
      </c>
      <c r="B41" s="183">
        <v>61383</v>
      </c>
      <c r="C41" s="184">
        <v>0</v>
      </c>
      <c r="D41" s="185">
        <f t="shared" si="12"/>
        <v>61383</v>
      </c>
      <c r="E41" s="186">
        <v>137911</v>
      </c>
      <c r="F41" s="98">
        <v>1041</v>
      </c>
      <c r="G41" s="187">
        <f t="shared" si="1"/>
        <v>138952</v>
      </c>
      <c r="H41" s="186">
        <v>112763</v>
      </c>
      <c r="I41" s="98">
        <v>1445</v>
      </c>
      <c r="J41" s="187">
        <f t="shared" si="13"/>
        <v>114208</v>
      </c>
      <c r="K41" s="186">
        <v>107967</v>
      </c>
      <c r="L41" s="98">
        <v>1033</v>
      </c>
      <c r="M41" s="187">
        <f t="shared" si="14"/>
        <v>109000</v>
      </c>
      <c r="N41" s="186"/>
      <c r="O41" s="98"/>
      <c r="P41" s="187">
        <f t="shared" si="5"/>
        <v>0</v>
      </c>
    </row>
    <row r="42" spans="1:16" ht="14.45" customHeight="1" x14ac:dyDescent="0.15">
      <c r="A42" s="182" t="s">
        <v>95</v>
      </c>
      <c r="B42" s="183">
        <v>92508</v>
      </c>
      <c r="C42" s="184">
        <v>5904</v>
      </c>
      <c r="D42" s="185">
        <v>98412</v>
      </c>
      <c r="E42" s="186">
        <v>123027</v>
      </c>
      <c r="F42" s="98">
        <v>3844</v>
      </c>
      <c r="G42" s="187">
        <f t="shared" si="1"/>
        <v>126871</v>
      </c>
      <c r="H42" s="186">
        <v>124509</v>
      </c>
      <c r="I42" s="98">
        <v>169</v>
      </c>
      <c r="J42" s="187">
        <f t="shared" si="13"/>
        <v>124678</v>
      </c>
      <c r="K42" s="186">
        <v>167023</v>
      </c>
      <c r="L42" s="98">
        <v>10655</v>
      </c>
      <c r="M42" s="187">
        <f t="shared" si="14"/>
        <v>177678</v>
      </c>
      <c r="N42" s="186"/>
      <c r="O42" s="98"/>
      <c r="P42" s="187">
        <f t="shared" si="5"/>
        <v>0</v>
      </c>
    </row>
    <row r="43" spans="1:16" ht="14.45" customHeight="1" x14ac:dyDescent="0.15">
      <c r="A43" s="182" t="s">
        <v>96</v>
      </c>
      <c r="B43" s="183">
        <f>400947-C43</f>
        <v>399704</v>
      </c>
      <c r="C43" s="184">
        <v>1243</v>
      </c>
      <c r="D43" s="185">
        <f t="shared" ref="D43" si="15">SUM(B43:C43)</f>
        <v>400947</v>
      </c>
      <c r="E43" s="186">
        <v>350439</v>
      </c>
      <c r="F43" s="98">
        <v>1233</v>
      </c>
      <c r="G43" s="187">
        <f t="shared" si="1"/>
        <v>351672</v>
      </c>
      <c r="H43" s="186">
        <v>344443</v>
      </c>
      <c r="I43" s="98">
        <v>15568</v>
      </c>
      <c r="J43" s="187">
        <f t="shared" si="13"/>
        <v>360011</v>
      </c>
      <c r="K43" s="186">
        <v>320238</v>
      </c>
      <c r="L43" s="98">
        <v>49410</v>
      </c>
      <c r="M43" s="187">
        <f t="shared" si="14"/>
        <v>369648</v>
      </c>
      <c r="N43" s="186"/>
      <c r="O43" s="98"/>
      <c r="P43" s="187">
        <f t="shared" si="5"/>
        <v>0</v>
      </c>
    </row>
    <row r="44" spans="1:16" ht="14.45" customHeight="1" x14ac:dyDescent="0.15">
      <c r="A44" s="188" t="s">
        <v>97</v>
      </c>
      <c r="B44" s="192">
        <v>342263</v>
      </c>
      <c r="C44" s="193">
        <v>0</v>
      </c>
      <c r="D44" s="194">
        <f t="shared" ref="D44:D46" si="16">SUM(B44:C44)</f>
        <v>342263</v>
      </c>
      <c r="E44" s="189">
        <v>334220</v>
      </c>
      <c r="F44" s="190">
        <v>0</v>
      </c>
      <c r="G44" s="191">
        <f t="shared" si="1"/>
        <v>334220</v>
      </c>
      <c r="H44" s="189">
        <v>299221</v>
      </c>
      <c r="I44" s="190">
        <v>0</v>
      </c>
      <c r="J44" s="191">
        <f t="shared" si="13"/>
        <v>299221</v>
      </c>
      <c r="K44" s="189">
        <v>173611</v>
      </c>
      <c r="L44" s="190">
        <v>0</v>
      </c>
      <c r="M44" s="191">
        <f t="shared" si="14"/>
        <v>173611</v>
      </c>
      <c r="N44" s="189"/>
      <c r="O44" s="190"/>
      <c r="P44" s="191">
        <f t="shared" si="5"/>
        <v>0</v>
      </c>
    </row>
    <row r="45" spans="1:16" ht="14.45" customHeight="1" x14ac:dyDescent="0.15">
      <c r="A45" s="175" t="s">
        <v>98</v>
      </c>
      <c r="B45" s="176">
        <v>82018</v>
      </c>
      <c r="C45" s="177">
        <v>0</v>
      </c>
      <c r="D45" s="178">
        <f t="shared" si="16"/>
        <v>82018</v>
      </c>
      <c r="E45" s="179">
        <v>64099</v>
      </c>
      <c r="F45" s="180">
        <v>0</v>
      </c>
      <c r="G45" s="181">
        <f t="shared" si="1"/>
        <v>64099</v>
      </c>
      <c r="H45" s="179">
        <v>263342</v>
      </c>
      <c r="I45" s="180">
        <v>0</v>
      </c>
      <c r="J45" s="181">
        <f t="shared" si="13"/>
        <v>263342</v>
      </c>
      <c r="K45" s="179">
        <v>243239</v>
      </c>
      <c r="L45" s="180">
        <v>0</v>
      </c>
      <c r="M45" s="181">
        <f t="shared" si="14"/>
        <v>243239</v>
      </c>
      <c r="N45" s="179"/>
      <c r="O45" s="180"/>
      <c r="P45" s="181">
        <f t="shared" si="5"/>
        <v>0</v>
      </c>
    </row>
    <row r="46" spans="1:16" ht="14.45" customHeight="1" x14ac:dyDescent="0.15">
      <c r="A46" s="182" t="s">
        <v>99</v>
      </c>
      <c r="B46" s="183">
        <f>1242087-200</f>
        <v>1241887</v>
      </c>
      <c r="C46" s="184">
        <v>200</v>
      </c>
      <c r="D46" s="185">
        <f t="shared" si="16"/>
        <v>1242087</v>
      </c>
      <c r="E46" s="186">
        <f>1416169-4950</f>
        <v>1411219</v>
      </c>
      <c r="F46" s="98">
        <v>4950</v>
      </c>
      <c r="G46" s="187">
        <f t="shared" ref="G46" si="17">SUM(E46:F46)</f>
        <v>1416169</v>
      </c>
      <c r="H46" s="186">
        <f>1626700-3600</f>
        <v>1623100</v>
      </c>
      <c r="I46" s="98">
        <v>3600</v>
      </c>
      <c r="J46" s="187">
        <f t="shared" si="13"/>
        <v>1626700</v>
      </c>
      <c r="K46" s="186">
        <v>2022512</v>
      </c>
      <c r="L46" s="98">
        <v>39300</v>
      </c>
      <c r="M46" s="187">
        <f t="shared" si="14"/>
        <v>2061812</v>
      </c>
      <c r="N46" s="186"/>
      <c r="O46" s="98"/>
      <c r="P46" s="187">
        <f t="shared" ref="P46" si="18">SUM(N46:O46)</f>
        <v>0</v>
      </c>
    </row>
    <row r="47" spans="1:16" ht="14.45" customHeight="1" x14ac:dyDescent="0.15">
      <c r="A47" s="182" t="s">
        <v>100</v>
      </c>
      <c r="B47" s="183">
        <v>493010</v>
      </c>
      <c r="C47" s="184">
        <v>0</v>
      </c>
      <c r="D47" s="185">
        <v>493010</v>
      </c>
      <c r="E47" s="186">
        <v>736200</v>
      </c>
      <c r="F47" s="98">
        <v>0</v>
      </c>
      <c r="G47" s="187">
        <f t="shared" si="1"/>
        <v>736200</v>
      </c>
      <c r="H47" s="186">
        <v>864600</v>
      </c>
      <c r="I47" s="98">
        <v>0</v>
      </c>
      <c r="J47" s="187">
        <f t="shared" si="13"/>
        <v>864600</v>
      </c>
      <c r="K47" s="186">
        <v>840000</v>
      </c>
      <c r="L47" s="98">
        <v>0</v>
      </c>
      <c r="M47" s="187">
        <f t="shared" si="14"/>
        <v>840000</v>
      </c>
      <c r="N47" s="186"/>
      <c r="O47" s="98"/>
      <c r="P47" s="187">
        <f t="shared" si="5"/>
        <v>0</v>
      </c>
    </row>
    <row r="48" spans="1:16" ht="14.45" customHeight="1" x14ac:dyDescent="0.15">
      <c r="A48" s="182" t="s">
        <v>101</v>
      </c>
      <c r="B48" s="183">
        <f>714875+41446+763000+173226</f>
        <v>1692547</v>
      </c>
      <c r="C48" s="184">
        <f>15125+1171</f>
        <v>16296</v>
      </c>
      <c r="D48" s="185">
        <f t="shared" ref="D48:D51" si="19">SUM(B48:C48)</f>
        <v>1708843</v>
      </c>
      <c r="E48" s="186">
        <v>1761085</v>
      </c>
      <c r="F48" s="98">
        <v>16403</v>
      </c>
      <c r="G48" s="187">
        <f t="shared" si="1"/>
        <v>1777488</v>
      </c>
      <c r="H48" s="186">
        <v>1735710</v>
      </c>
      <c r="I48" s="98">
        <v>16336</v>
      </c>
      <c r="J48" s="187">
        <f t="shared" si="13"/>
        <v>1752046</v>
      </c>
      <c r="K48" s="186">
        <v>1617950</v>
      </c>
      <c r="L48" s="98">
        <v>18363</v>
      </c>
      <c r="M48" s="187">
        <f t="shared" si="14"/>
        <v>1636313</v>
      </c>
      <c r="N48" s="186"/>
      <c r="O48" s="98"/>
      <c r="P48" s="187">
        <f t="shared" si="5"/>
        <v>0</v>
      </c>
    </row>
    <row r="49" spans="1:16" ht="14.45" customHeight="1" x14ac:dyDescent="0.15">
      <c r="A49" s="182" t="s">
        <v>102</v>
      </c>
      <c r="B49" s="183">
        <v>312457</v>
      </c>
      <c r="C49" s="184">
        <v>0</v>
      </c>
      <c r="D49" s="185">
        <f t="shared" si="19"/>
        <v>312457</v>
      </c>
      <c r="E49" s="186">
        <v>478657</v>
      </c>
      <c r="F49" s="98">
        <v>0</v>
      </c>
      <c r="G49" s="187">
        <f t="shared" si="1"/>
        <v>478657</v>
      </c>
      <c r="H49" s="186">
        <v>445457</v>
      </c>
      <c r="I49" s="98">
        <v>2000</v>
      </c>
      <c r="J49" s="187">
        <f t="shared" si="13"/>
        <v>447457</v>
      </c>
      <c r="K49" s="186">
        <v>445457</v>
      </c>
      <c r="L49" s="98">
        <v>2000</v>
      </c>
      <c r="M49" s="187">
        <f t="shared" si="14"/>
        <v>447457</v>
      </c>
      <c r="N49" s="186"/>
      <c r="O49" s="98"/>
      <c r="P49" s="187">
        <f t="shared" si="5"/>
        <v>0</v>
      </c>
    </row>
    <row r="50" spans="1:16" ht="14.45" customHeight="1" x14ac:dyDescent="0.15">
      <c r="A50" s="182" t="s">
        <v>103</v>
      </c>
      <c r="B50" s="183">
        <v>355622</v>
      </c>
      <c r="C50" s="184">
        <v>0</v>
      </c>
      <c r="D50" s="185">
        <f t="shared" si="19"/>
        <v>355622</v>
      </c>
      <c r="E50" s="186">
        <v>354173.62</v>
      </c>
      <c r="F50" s="98">
        <v>0.63800000000000001</v>
      </c>
      <c r="G50" s="187">
        <f t="shared" si="1"/>
        <v>354174.25799999997</v>
      </c>
      <c r="H50" s="186">
        <v>353472</v>
      </c>
      <c r="I50" s="98">
        <v>0</v>
      </c>
      <c r="J50" s="187">
        <f t="shared" si="13"/>
        <v>353472</v>
      </c>
      <c r="K50" s="186">
        <v>353472</v>
      </c>
      <c r="L50" s="98">
        <v>0</v>
      </c>
      <c r="M50" s="187">
        <f t="shared" si="14"/>
        <v>353472</v>
      </c>
      <c r="N50" s="186"/>
      <c r="O50" s="98"/>
      <c r="P50" s="187">
        <f t="shared" si="5"/>
        <v>0</v>
      </c>
    </row>
    <row r="51" spans="1:16" ht="14.45" customHeight="1" x14ac:dyDescent="0.15">
      <c r="A51" s="188" t="s">
        <v>104</v>
      </c>
      <c r="B51" s="192">
        <v>148000</v>
      </c>
      <c r="C51" s="193">
        <v>54000</v>
      </c>
      <c r="D51" s="194">
        <f t="shared" si="19"/>
        <v>202000</v>
      </c>
      <c r="E51" s="189">
        <v>103000</v>
      </c>
      <c r="F51" s="190">
        <v>56954.9</v>
      </c>
      <c r="G51" s="187">
        <f t="shared" si="1"/>
        <v>159954.9</v>
      </c>
      <c r="H51" s="189">
        <v>365000</v>
      </c>
      <c r="I51" s="190">
        <v>82000</v>
      </c>
      <c r="J51" s="191">
        <f t="shared" si="13"/>
        <v>447000</v>
      </c>
      <c r="K51" s="189">
        <v>0</v>
      </c>
      <c r="L51" s="190">
        <v>0</v>
      </c>
      <c r="M51" s="191">
        <f t="shared" si="14"/>
        <v>0</v>
      </c>
      <c r="N51" s="189"/>
      <c r="O51" s="190"/>
      <c r="P51" s="191">
        <f t="shared" si="5"/>
        <v>0</v>
      </c>
    </row>
    <row r="52" spans="1:16" ht="14.45" customHeight="1" x14ac:dyDescent="0.15">
      <c r="A52" s="198" t="s">
        <v>105</v>
      </c>
      <c r="B52" s="199">
        <f t="shared" ref="B52:P52" si="20">SUM(B5:B51)</f>
        <v>16486475.25</v>
      </c>
      <c r="C52" s="200">
        <f t="shared" si="20"/>
        <v>871036.78</v>
      </c>
      <c r="D52" s="201">
        <f t="shared" si="20"/>
        <v>17357512.030000001</v>
      </c>
      <c r="E52" s="199">
        <f t="shared" ref="E52:M52" si="21">SUM(E5:E51)</f>
        <v>17259889.720000003</v>
      </c>
      <c r="F52" s="200">
        <f t="shared" si="21"/>
        <v>663363.53800000006</v>
      </c>
      <c r="G52" s="201">
        <f t="shared" si="21"/>
        <v>17923253.258000001</v>
      </c>
      <c r="H52" s="199">
        <f t="shared" si="21"/>
        <v>20459809</v>
      </c>
      <c r="I52" s="200">
        <f t="shared" si="21"/>
        <v>805198</v>
      </c>
      <c r="J52" s="201">
        <f t="shared" si="21"/>
        <v>21265007</v>
      </c>
      <c r="K52" s="199">
        <f t="shared" si="21"/>
        <v>18874833.800000001</v>
      </c>
      <c r="L52" s="200">
        <f t="shared" si="21"/>
        <v>524816.41800000006</v>
      </c>
      <c r="M52" s="201">
        <f t="shared" si="21"/>
        <v>19938024.218000002</v>
      </c>
      <c r="N52" s="199">
        <f t="shared" si="20"/>
        <v>0</v>
      </c>
      <c r="O52" s="200">
        <f t="shared" si="20"/>
        <v>0</v>
      </c>
      <c r="P52" s="201">
        <f t="shared" si="20"/>
        <v>0</v>
      </c>
    </row>
  </sheetData>
  <mergeCells count="6">
    <mergeCell ref="A3:A4"/>
    <mergeCell ref="B3:D3"/>
    <mergeCell ref="N3:P3"/>
    <mergeCell ref="E3:G3"/>
    <mergeCell ref="H3:J3"/>
    <mergeCell ref="K3:M3"/>
  </mergeCells>
  <phoneticPr fontId="1"/>
  <pageMargins left="0.78740157480314965" right="0.78740157480314965" top="0.98425196850393704" bottom="0.98425196850393704" header="0.51181102362204722" footer="0.51181102362204722"/>
  <pageSetup paperSize="9" scale="5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F731E-E363-4DDF-B264-A5B0EAE319AF}">
  <sheetPr>
    <pageSetUpPr fitToPage="1"/>
  </sheetPr>
  <dimension ref="A1:P54"/>
  <sheetViews>
    <sheetView view="pageBreakPreview" zoomScale="90" zoomScaleNormal="90" zoomScaleSheetLayoutView="90" workbookViewId="0">
      <pane xSplit="1" ySplit="4" topLeftCell="D5" activePane="bottomRight" state="frozen"/>
      <selection pane="topRight" activeCell="B1" sqref="B1"/>
      <selection pane="bottomLeft" activeCell="A6" sqref="A6"/>
      <selection pane="bottomRight" activeCell="N5" sqref="N5"/>
    </sheetView>
  </sheetViews>
  <sheetFormatPr defaultRowHeight="12" x14ac:dyDescent="0.15"/>
  <cols>
    <col min="1" max="1" width="15.625" style="105" customWidth="1"/>
    <col min="2" max="16" width="12.625" style="105" customWidth="1"/>
    <col min="17" max="16384" width="9" style="105"/>
  </cols>
  <sheetData>
    <row r="1" spans="1:16" ht="21" customHeight="1" x14ac:dyDescent="0.15">
      <c r="A1" s="104" t="s">
        <v>106</v>
      </c>
    </row>
    <row r="2" spans="1:16" x14ac:dyDescent="0.15">
      <c r="D2" s="106"/>
      <c r="G2" s="106"/>
      <c r="J2" s="106"/>
      <c r="M2" s="106"/>
      <c r="P2" s="106" t="s">
        <v>107</v>
      </c>
    </row>
    <row r="3" spans="1:16" x14ac:dyDescent="0.15">
      <c r="A3" s="241" t="s">
        <v>108</v>
      </c>
      <c r="B3" s="242" t="s">
        <v>109</v>
      </c>
      <c r="C3" s="243"/>
      <c r="D3" s="244"/>
      <c r="E3" s="242" t="s">
        <v>110</v>
      </c>
      <c r="F3" s="243"/>
      <c r="G3" s="244"/>
      <c r="H3" s="242" t="s">
        <v>184</v>
      </c>
      <c r="I3" s="243"/>
      <c r="J3" s="244"/>
      <c r="K3" s="242" t="s">
        <v>197</v>
      </c>
      <c r="L3" s="243"/>
      <c r="M3" s="244"/>
      <c r="N3" s="242" t="s">
        <v>202</v>
      </c>
      <c r="O3" s="243"/>
      <c r="P3" s="244"/>
    </row>
    <row r="4" spans="1:16" ht="24" x14ac:dyDescent="0.15">
      <c r="A4" s="241"/>
      <c r="B4" s="107" t="s">
        <v>111</v>
      </c>
      <c r="C4" s="108" t="s">
        <v>112</v>
      </c>
      <c r="D4" s="109" t="s">
        <v>113</v>
      </c>
      <c r="E4" s="107" t="s">
        <v>111</v>
      </c>
      <c r="F4" s="108" t="s">
        <v>112</v>
      </c>
      <c r="G4" s="109" t="s">
        <v>113</v>
      </c>
      <c r="H4" s="107" t="s">
        <v>111</v>
      </c>
      <c r="I4" s="108" t="s">
        <v>112</v>
      </c>
      <c r="J4" s="109" t="s">
        <v>113</v>
      </c>
      <c r="K4" s="107" t="s">
        <v>111</v>
      </c>
      <c r="L4" s="108" t="s">
        <v>112</v>
      </c>
      <c r="M4" s="109" t="s">
        <v>113</v>
      </c>
      <c r="N4" s="107" t="s">
        <v>111</v>
      </c>
      <c r="O4" s="108" t="s">
        <v>112</v>
      </c>
      <c r="P4" s="109" t="s">
        <v>113</v>
      </c>
    </row>
    <row r="5" spans="1:16" x14ac:dyDescent="0.15">
      <c r="A5" s="110" t="s">
        <v>6</v>
      </c>
      <c r="B5" s="19">
        <v>0</v>
      </c>
      <c r="C5" s="20">
        <v>0</v>
      </c>
      <c r="D5" s="21">
        <v>4129500</v>
      </c>
      <c r="E5" s="28">
        <v>0</v>
      </c>
      <c r="F5" s="29">
        <v>0</v>
      </c>
      <c r="G5" s="30">
        <v>4101000</v>
      </c>
      <c r="H5" s="28">
        <v>0</v>
      </c>
      <c r="I5" s="29">
        <v>0</v>
      </c>
      <c r="J5" s="30">
        <v>4969000</v>
      </c>
      <c r="K5" s="28">
        <v>0</v>
      </c>
      <c r="L5" s="29">
        <v>0</v>
      </c>
      <c r="M5" s="30">
        <v>5476000</v>
      </c>
      <c r="N5" s="28"/>
      <c r="O5" s="29"/>
      <c r="P5" s="30"/>
    </row>
    <row r="6" spans="1:16" x14ac:dyDescent="0.15">
      <c r="A6" s="111" t="s">
        <v>114</v>
      </c>
      <c r="B6" s="112">
        <v>0</v>
      </c>
      <c r="C6" s="113">
        <v>0</v>
      </c>
      <c r="D6" s="114">
        <v>141888</v>
      </c>
      <c r="E6" s="25">
        <v>0</v>
      </c>
      <c r="F6" s="26">
        <v>0</v>
      </c>
      <c r="G6" s="27">
        <v>441000</v>
      </c>
      <c r="H6" s="25">
        <v>0</v>
      </c>
      <c r="I6" s="26">
        <v>0</v>
      </c>
      <c r="J6" s="27">
        <v>625000</v>
      </c>
      <c r="K6" s="25">
        <v>0</v>
      </c>
      <c r="L6" s="26">
        <v>0</v>
      </c>
      <c r="M6" s="27">
        <v>590000</v>
      </c>
      <c r="N6" s="25"/>
      <c r="O6" s="26"/>
      <c r="P6" s="27"/>
    </row>
    <row r="7" spans="1:16" x14ac:dyDescent="0.15">
      <c r="A7" s="111" t="s">
        <v>115</v>
      </c>
      <c r="B7" s="112">
        <v>0</v>
      </c>
      <c r="C7" s="113">
        <v>0</v>
      </c>
      <c r="D7" s="114">
        <v>2056128</v>
      </c>
      <c r="E7" s="25">
        <v>0</v>
      </c>
      <c r="F7" s="26">
        <v>0</v>
      </c>
      <c r="G7" s="27">
        <v>1255826</v>
      </c>
      <c r="H7" s="25">
        <v>0</v>
      </c>
      <c r="I7" s="26">
        <v>0</v>
      </c>
      <c r="J7" s="27">
        <v>1915900</v>
      </c>
      <c r="K7" s="25">
        <v>0</v>
      </c>
      <c r="L7" s="26">
        <v>0</v>
      </c>
      <c r="M7" s="27">
        <v>1523300</v>
      </c>
      <c r="N7" s="25"/>
      <c r="O7" s="26"/>
      <c r="P7" s="27"/>
    </row>
    <row r="8" spans="1:16" x14ac:dyDescent="0.15">
      <c r="A8" s="111" t="s">
        <v>116</v>
      </c>
      <c r="B8" s="115">
        <v>0</v>
      </c>
      <c r="C8" s="116">
        <v>0</v>
      </c>
      <c r="D8" s="117">
        <v>358379</v>
      </c>
      <c r="E8" s="25">
        <v>0</v>
      </c>
      <c r="F8" s="26">
        <v>0</v>
      </c>
      <c r="G8" s="27">
        <v>749900</v>
      </c>
      <c r="H8" s="25">
        <v>0</v>
      </c>
      <c r="I8" s="26">
        <v>0</v>
      </c>
      <c r="J8" s="27">
        <v>1596000</v>
      </c>
      <c r="K8" s="25">
        <v>0</v>
      </c>
      <c r="L8" s="26">
        <v>0</v>
      </c>
      <c r="M8" s="27">
        <v>1201545</v>
      </c>
      <c r="N8" s="25"/>
      <c r="O8" s="26"/>
      <c r="P8" s="27"/>
    </row>
    <row r="9" spans="1:16" x14ac:dyDescent="0.15">
      <c r="A9" s="111" t="s">
        <v>117</v>
      </c>
      <c r="B9" s="112">
        <v>0</v>
      </c>
      <c r="C9" s="113">
        <v>0</v>
      </c>
      <c r="D9" s="114">
        <v>1026800</v>
      </c>
      <c r="E9" s="25">
        <v>0</v>
      </c>
      <c r="F9" s="26">
        <v>0</v>
      </c>
      <c r="G9" s="27">
        <v>724214</v>
      </c>
      <c r="H9" s="25">
        <v>0</v>
      </c>
      <c r="I9" s="26">
        <v>0</v>
      </c>
      <c r="J9" s="27">
        <v>997700</v>
      </c>
      <c r="K9" s="25">
        <v>0</v>
      </c>
      <c r="L9" s="26">
        <v>0</v>
      </c>
      <c r="M9" s="27">
        <v>589800</v>
      </c>
      <c r="N9" s="25"/>
      <c r="O9" s="26"/>
      <c r="P9" s="27"/>
    </row>
    <row r="10" spans="1:16" x14ac:dyDescent="0.15">
      <c r="A10" s="110" t="s">
        <v>118</v>
      </c>
      <c r="B10" s="118">
        <v>0</v>
      </c>
      <c r="C10" s="119">
        <v>0</v>
      </c>
      <c r="D10" s="120">
        <v>1401990</v>
      </c>
      <c r="E10" s="28">
        <v>0</v>
      </c>
      <c r="F10" s="29">
        <v>0</v>
      </c>
      <c r="G10" s="30">
        <v>972540</v>
      </c>
      <c r="H10" s="28">
        <v>0</v>
      </c>
      <c r="I10" s="29">
        <v>0</v>
      </c>
      <c r="J10" s="30">
        <v>1164400</v>
      </c>
      <c r="K10" s="28">
        <v>0</v>
      </c>
      <c r="L10" s="29">
        <v>0</v>
      </c>
      <c r="M10" s="30">
        <v>1820000</v>
      </c>
      <c r="N10" s="28"/>
      <c r="O10" s="29"/>
      <c r="P10" s="30"/>
    </row>
    <row r="11" spans="1:16" x14ac:dyDescent="0.15">
      <c r="A11" s="111" t="s">
        <v>119</v>
      </c>
      <c r="B11" s="121">
        <v>0</v>
      </c>
      <c r="C11" s="121">
        <v>0</v>
      </c>
      <c r="D11" s="27">
        <v>1190312</v>
      </c>
      <c r="E11" s="25">
        <v>0</v>
      </c>
      <c r="F11" s="26">
        <v>0</v>
      </c>
      <c r="G11" s="27">
        <v>947122</v>
      </c>
      <c r="H11" s="25">
        <v>0</v>
      </c>
      <c r="I11" s="26">
        <v>0</v>
      </c>
      <c r="J11" s="27">
        <v>776600</v>
      </c>
      <c r="K11" s="25">
        <v>0</v>
      </c>
      <c r="L11" s="26">
        <v>0</v>
      </c>
      <c r="M11" s="27">
        <v>1131798</v>
      </c>
      <c r="N11" s="25"/>
      <c r="O11" s="26"/>
      <c r="P11" s="27"/>
    </row>
    <row r="12" spans="1:16" x14ac:dyDescent="0.15">
      <c r="A12" s="111" t="s">
        <v>120</v>
      </c>
      <c r="B12" s="115">
        <v>0</v>
      </c>
      <c r="C12" s="116">
        <v>0</v>
      </c>
      <c r="D12" s="117">
        <v>50640</v>
      </c>
      <c r="E12" s="25">
        <v>0</v>
      </c>
      <c r="F12" s="26">
        <v>0</v>
      </c>
      <c r="G12" s="27">
        <v>70000</v>
      </c>
      <c r="H12" s="25">
        <v>0</v>
      </c>
      <c r="I12" s="26">
        <v>0</v>
      </c>
      <c r="J12" s="27">
        <v>2000</v>
      </c>
      <c r="K12" s="25">
        <v>0</v>
      </c>
      <c r="L12" s="26">
        <v>0</v>
      </c>
      <c r="M12" s="27">
        <v>141000</v>
      </c>
      <c r="N12" s="25"/>
      <c r="O12" s="26"/>
      <c r="P12" s="27"/>
    </row>
    <row r="13" spans="1:16" x14ac:dyDescent="0.15">
      <c r="A13" s="111" t="s">
        <v>121</v>
      </c>
      <c r="B13" s="25">
        <v>0</v>
      </c>
      <c r="C13" s="26">
        <v>0</v>
      </c>
      <c r="D13" s="27">
        <v>577997</v>
      </c>
      <c r="E13" s="25">
        <v>0</v>
      </c>
      <c r="F13" s="26">
        <v>0</v>
      </c>
      <c r="G13" s="27">
        <v>1423954</v>
      </c>
      <c r="H13" s="25">
        <v>0</v>
      </c>
      <c r="I13" s="26">
        <v>0</v>
      </c>
      <c r="J13" s="27">
        <v>1444453</v>
      </c>
      <c r="K13" s="25">
        <v>0</v>
      </c>
      <c r="L13" s="26">
        <v>0</v>
      </c>
      <c r="M13" s="27">
        <v>1300783</v>
      </c>
      <c r="N13" s="25"/>
      <c r="O13" s="26"/>
      <c r="P13" s="27"/>
    </row>
    <row r="14" spans="1:16" x14ac:dyDescent="0.15">
      <c r="A14" s="122" t="s">
        <v>122</v>
      </c>
      <c r="B14" s="22">
        <v>0</v>
      </c>
      <c r="C14" s="23">
        <v>0</v>
      </c>
      <c r="D14" s="24">
        <v>497873</v>
      </c>
      <c r="E14" s="31">
        <v>0</v>
      </c>
      <c r="F14" s="32">
        <v>0</v>
      </c>
      <c r="G14" s="33">
        <v>632000</v>
      </c>
      <c r="H14" s="31">
        <v>0</v>
      </c>
      <c r="I14" s="32">
        <v>0</v>
      </c>
      <c r="J14" s="33">
        <v>1051500</v>
      </c>
      <c r="K14" s="31">
        <v>0</v>
      </c>
      <c r="L14" s="32">
        <v>0</v>
      </c>
      <c r="M14" s="33">
        <v>879500</v>
      </c>
      <c r="N14" s="31"/>
      <c r="O14" s="32"/>
      <c r="P14" s="33"/>
    </row>
    <row r="15" spans="1:16" x14ac:dyDescent="0.15">
      <c r="A15" s="111" t="s">
        <v>123</v>
      </c>
      <c r="B15" s="112">
        <v>0</v>
      </c>
      <c r="C15" s="113">
        <v>0</v>
      </c>
      <c r="D15" s="114">
        <v>409000</v>
      </c>
      <c r="E15" s="25">
        <v>0</v>
      </c>
      <c r="F15" s="26">
        <v>0</v>
      </c>
      <c r="G15" s="27">
        <v>240000</v>
      </c>
      <c r="H15" s="25">
        <v>0</v>
      </c>
      <c r="I15" s="26">
        <v>0</v>
      </c>
      <c r="J15" s="27">
        <v>195540</v>
      </c>
      <c r="K15" s="25">
        <v>0</v>
      </c>
      <c r="L15" s="26">
        <v>0</v>
      </c>
      <c r="M15" s="27">
        <v>965178</v>
      </c>
      <c r="N15" s="25"/>
      <c r="O15" s="26"/>
      <c r="P15" s="27"/>
    </row>
    <row r="16" spans="1:16" x14ac:dyDescent="0.15">
      <c r="A16" s="111" t="s">
        <v>124</v>
      </c>
      <c r="B16" s="112">
        <v>0</v>
      </c>
      <c r="C16" s="113">
        <v>0</v>
      </c>
      <c r="D16" s="114">
        <v>75000</v>
      </c>
      <c r="E16" s="25">
        <v>0</v>
      </c>
      <c r="F16" s="26">
        <v>0</v>
      </c>
      <c r="G16" s="27">
        <v>71000</v>
      </c>
      <c r="H16" s="25">
        <v>0</v>
      </c>
      <c r="I16" s="26">
        <v>0</v>
      </c>
      <c r="J16" s="27">
        <v>171000</v>
      </c>
      <c r="K16" s="25">
        <v>0</v>
      </c>
      <c r="L16" s="26">
        <v>0</v>
      </c>
      <c r="M16" s="27">
        <v>45000</v>
      </c>
      <c r="N16" s="25"/>
      <c r="O16" s="26"/>
      <c r="P16" s="27"/>
    </row>
    <row r="17" spans="1:16" x14ac:dyDescent="0.15">
      <c r="A17" s="111" t="s">
        <v>125</v>
      </c>
      <c r="B17" s="115">
        <v>0</v>
      </c>
      <c r="C17" s="116">
        <v>0</v>
      </c>
      <c r="D17" s="117">
        <v>63000</v>
      </c>
      <c r="E17" s="25">
        <v>0</v>
      </c>
      <c r="F17" s="26">
        <v>0</v>
      </c>
      <c r="G17" s="27">
        <v>137500</v>
      </c>
      <c r="H17" s="25">
        <v>0</v>
      </c>
      <c r="I17" s="26">
        <v>0</v>
      </c>
      <c r="J17" s="27">
        <v>120000</v>
      </c>
      <c r="K17" s="25">
        <v>0</v>
      </c>
      <c r="L17" s="26">
        <v>0</v>
      </c>
      <c r="M17" s="27">
        <v>92000</v>
      </c>
      <c r="N17" s="25"/>
      <c r="O17" s="26"/>
      <c r="P17" s="27"/>
    </row>
    <row r="18" spans="1:16" x14ac:dyDescent="0.15">
      <c r="A18" s="111" t="s">
        <v>126</v>
      </c>
      <c r="B18" s="25">
        <v>0</v>
      </c>
      <c r="C18" s="26">
        <v>0</v>
      </c>
      <c r="D18" s="27">
        <v>295469</v>
      </c>
      <c r="E18" s="25">
        <v>0</v>
      </c>
      <c r="F18" s="26">
        <v>0</v>
      </c>
      <c r="G18" s="27">
        <v>315108</v>
      </c>
      <c r="H18" s="25">
        <v>0</v>
      </c>
      <c r="I18" s="26">
        <v>0</v>
      </c>
      <c r="J18" s="27">
        <v>645600</v>
      </c>
      <c r="K18" s="25">
        <v>0</v>
      </c>
      <c r="L18" s="26">
        <v>0</v>
      </c>
      <c r="M18" s="27">
        <v>470700</v>
      </c>
      <c r="N18" s="25"/>
      <c r="O18" s="26"/>
      <c r="P18" s="27"/>
    </row>
    <row r="19" spans="1:16" x14ac:dyDescent="0.15">
      <c r="A19" s="111" t="s">
        <v>127</v>
      </c>
      <c r="B19" s="25">
        <v>0</v>
      </c>
      <c r="C19" s="26">
        <v>0</v>
      </c>
      <c r="D19" s="27">
        <v>2794300</v>
      </c>
      <c r="E19" s="25">
        <v>0</v>
      </c>
      <c r="F19" s="26">
        <v>0</v>
      </c>
      <c r="G19" s="27">
        <v>2824800</v>
      </c>
      <c r="H19" s="25">
        <v>0</v>
      </c>
      <c r="I19" s="26">
        <v>0</v>
      </c>
      <c r="J19" s="27">
        <v>3035000</v>
      </c>
      <c r="K19" s="25">
        <v>0</v>
      </c>
      <c r="L19" s="26">
        <v>0</v>
      </c>
      <c r="M19" s="27">
        <v>2994350</v>
      </c>
      <c r="N19" s="25"/>
      <c r="O19" s="26"/>
      <c r="P19" s="27"/>
    </row>
    <row r="20" spans="1:16" x14ac:dyDescent="0.15">
      <c r="A20" s="110" t="s">
        <v>128</v>
      </c>
      <c r="B20" s="123">
        <v>0</v>
      </c>
      <c r="C20" s="124">
        <v>0</v>
      </c>
      <c r="D20" s="125">
        <v>481349</v>
      </c>
      <c r="E20" s="28">
        <v>0</v>
      </c>
      <c r="F20" s="29">
        <v>0</v>
      </c>
      <c r="G20" s="30">
        <v>534000</v>
      </c>
      <c r="H20" s="28">
        <v>0</v>
      </c>
      <c r="I20" s="29">
        <v>0</v>
      </c>
      <c r="J20" s="30">
        <v>896550</v>
      </c>
      <c r="K20" s="28">
        <v>0</v>
      </c>
      <c r="L20" s="29">
        <v>0</v>
      </c>
      <c r="M20" s="30">
        <v>620000</v>
      </c>
      <c r="N20" s="28"/>
      <c r="O20" s="29"/>
      <c r="P20" s="30"/>
    </row>
    <row r="21" spans="1:16" x14ac:dyDescent="0.15">
      <c r="A21" s="111" t="s">
        <v>129</v>
      </c>
      <c r="B21" s="112">
        <v>0</v>
      </c>
      <c r="C21" s="113">
        <v>0</v>
      </c>
      <c r="D21" s="114">
        <v>864698</v>
      </c>
      <c r="E21" s="25">
        <v>0</v>
      </c>
      <c r="F21" s="26">
        <v>0</v>
      </c>
      <c r="G21" s="27">
        <v>968700</v>
      </c>
      <c r="H21" s="25">
        <v>0</v>
      </c>
      <c r="I21" s="26">
        <v>0</v>
      </c>
      <c r="J21" s="27">
        <v>1281700</v>
      </c>
      <c r="K21" s="25">
        <v>0</v>
      </c>
      <c r="L21" s="26">
        <v>0</v>
      </c>
      <c r="M21" s="27">
        <v>713800</v>
      </c>
      <c r="N21" s="25"/>
      <c r="O21" s="26"/>
      <c r="P21" s="27"/>
    </row>
    <row r="22" spans="1:16" x14ac:dyDescent="0.15">
      <c r="A22" s="111" t="s">
        <v>130</v>
      </c>
      <c r="B22" s="112">
        <v>0</v>
      </c>
      <c r="C22" s="113">
        <v>0</v>
      </c>
      <c r="D22" s="27">
        <v>827940</v>
      </c>
      <c r="E22" s="25">
        <v>0</v>
      </c>
      <c r="F22" s="26">
        <v>0</v>
      </c>
      <c r="G22" s="27">
        <f>267900+898000+284000+246000</f>
        <v>1695900</v>
      </c>
      <c r="H22" s="25">
        <v>0</v>
      </c>
      <c r="I22" s="26">
        <v>0</v>
      </c>
      <c r="J22" s="27">
        <f>166000+150000+979000+227000</f>
        <v>1522000</v>
      </c>
      <c r="K22" s="25">
        <v>0</v>
      </c>
      <c r="L22" s="26">
        <v>0</v>
      </c>
      <c r="M22" s="27">
        <v>1107950</v>
      </c>
      <c r="N22" s="25"/>
      <c r="O22" s="26"/>
      <c r="P22" s="27"/>
    </row>
    <row r="23" spans="1:16" x14ac:dyDescent="0.15">
      <c r="A23" s="111" t="s">
        <v>131</v>
      </c>
      <c r="B23" s="126">
        <v>0</v>
      </c>
      <c r="C23" s="127">
        <v>0</v>
      </c>
      <c r="D23" s="114">
        <v>1679075</v>
      </c>
      <c r="E23" s="25">
        <v>0</v>
      </c>
      <c r="F23" s="26">
        <v>0</v>
      </c>
      <c r="G23" s="27">
        <v>1426014</v>
      </c>
      <c r="H23" s="25">
        <v>0</v>
      </c>
      <c r="I23" s="26">
        <v>0</v>
      </c>
      <c r="J23" s="27">
        <v>1899262</v>
      </c>
      <c r="K23" s="25">
        <v>0</v>
      </c>
      <c r="L23" s="26">
        <v>0</v>
      </c>
      <c r="M23" s="27">
        <v>2332840</v>
      </c>
      <c r="N23" s="25"/>
      <c r="O23" s="26"/>
      <c r="P23" s="27"/>
    </row>
    <row r="24" spans="1:16" x14ac:dyDescent="0.15">
      <c r="A24" s="122" t="s">
        <v>132</v>
      </c>
      <c r="B24" s="128">
        <v>0</v>
      </c>
      <c r="C24" s="129">
        <v>0</v>
      </c>
      <c r="D24" s="130">
        <v>2552500</v>
      </c>
      <c r="E24" s="31">
        <v>0</v>
      </c>
      <c r="F24" s="32">
        <v>0</v>
      </c>
      <c r="G24" s="33">
        <v>3212684</v>
      </c>
      <c r="H24" s="31">
        <v>0</v>
      </c>
      <c r="I24" s="32">
        <v>0</v>
      </c>
      <c r="J24" s="33">
        <v>4652802</v>
      </c>
      <c r="K24" s="31">
        <v>0</v>
      </c>
      <c r="L24" s="32">
        <v>0</v>
      </c>
      <c r="M24" s="33">
        <v>4656618</v>
      </c>
      <c r="N24" s="31"/>
      <c r="O24" s="32"/>
      <c r="P24" s="33"/>
    </row>
    <row r="25" spans="1:16" x14ac:dyDescent="0.15">
      <c r="A25" s="111" t="s">
        <v>133</v>
      </c>
      <c r="B25" s="115">
        <v>0</v>
      </c>
      <c r="C25" s="116">
        <v>0</v>
      </c>
      <c r="D25" s="117">
        <v>1937600</v>
      </c>
      <c r="E25" s="25">
        <v>0</v>
      </c>
      <c r="F25" s="26">
        <v>0</v>
      </c>
      <c r="G25" s="27">
        <v>1527200</v>
      </c>
      <c r="H25" s="25">
        <v>0</v>
      </c>
      <c r="I25" s="26">
        <v>0</v>
      </c>
      <c r="J25" s="27">
        <f>1718838-140</f>
        <v>1718698</v>
      </c>
      <c r="K25" s="25">
        <v>0</v>
      </c>
      <c r="L25" s="26">
        <v>0</v>
      </c>
      <c r="M25" s="27">
        <v>1647450</v>
      </c>
      <c r="N25" s="25"/>
      <c r="O25" s="26"/>
      <c r="P25" s="27"/>
    </row>
    <row r="26" spans="1:16" x14ac:dyDescent="0.15">
      <c r="A26" s="111" t="s">
        <v>134</v>
      </c>
      <c r="B26" s="126">
        <v>0</v>
      </c>
      <c r="C26" s="127">
        <v>0</v>
      </c>
      <c r="D26" s="27">
        <v>1324000</v>
      </c>
      <c r="E26" s="25">
        <v>0</v>
      </c>
      <c r="F26" s="26">
        <v>0</v>
      </c>
      <c r="G26" s="27">
        <v>817000</v>
      </c>
      <c r="H26" s="25">
        <v>0</v>
      </c>
      <c r="I26" s="26">
        <v>0</v>
      </c>
      <c r="J26" s="27">
        <v>1204000</v>
      </c>
      <c r="K26" s="25">
        <v>0</v>
      </c>
      <c r="L26" s="26">
        <v>0</v>
      </c>
      <c r="M26" s="27">
        <v>1265000</v>
      </c>
      <c r="N26" s="25"/>
      <c r="O26" s="26"/>
      <c r="P26" s="27"/>
    </row>
    <row r="27" spans="1:16" x14ac:dyDescent="0.15">
      <c r="A27" s="111" t="s">
        <v>135</v>
      </c>
      <c r="B27" s="115">
        <v>0</v>
      </c>
      <c r="C27" s="116">
        <v>0</v>
      </c>
      <c r="D27" s="117">
        <v>1007000</v>
      </c>
      <c r="E27" s="25">
        <v>0</v>
      </c>
      <c r="F27" s="26">
        <v>0</v>
      </c>
      <c r="G27" s="27">
        <v>1006000</v>
      </c>
      <c r="H27" s="25">
        <v>0</v>
      </c>
      <c r="I27" s="26">
        <v>0</v>
      </c>
      <c r="J27" s="27">
        <v>1097000</v>
      </c>
      <c r="K27" s="25">
        <v>0</v>
      </c>
      <c r="L27" s="26">
        <v>0</v>
      </c>
      <c r="M27" s="27">
        <v>1530000</v>
      </c>
      <c r="N27" s="25"/>
      <c r="O27" s="26"/>
      <c r="P27" s="27"/>
    </row>
    <row r="28" spans="1:16" x14ac:dyDescent="0.15">
      <c r="A28" s="111" t="s">
        <v>136</v>
      </c>
      <c r="B28" s="25">
        <v>905000</v>
      </c>
      <c r="C28" s="26">
        <v>0</v>
      </c>
      <c r="D28" s="27">
        <v>2024488</v>
      </c>
      <c r="E28" s="25">
        <v>0</v>
      </c>
      <c r="F28" s="26">
        <v>0</v>
      </c>
      <c r="G28" s="27">
        <v>1683420</v>
      </c>
      <c r="H28" s="25">
        <v>0</v>
      </c>
      <c r="I28" s="26">
        <v>0</v>
      </c>
      <c r="J28" s="27">
        <v>1963738</v>
      </c>
      <c r="K28" s="25">
        <v>0</v>
      </c>
      <c r="L28" s="26">
        <v>0</v>
      </c>
      <c r="M28" s="27">
        <v>2301893</v>
      </c>
      <c r="N28" s="25"/>
      <c r="O28" s="26"/>
      <c r="P28" s="27"/>
    </row>
    <row r="29" spans="1:16" x14ac:dyDescent="0.15">
      <c r="A29" s="111" t="s">
        <v>137</v>
      </c>
      <c r="B29" s="112">
        <v>0</v>
      </c>
      <c r="C29" s="113">
        <v>0</v>
      </c>
      <c r="D29" s="114">
        <v>482933</v>
      </c>
      <c r="E29" s="25">
        <v>0</v>
      </c>
      <c r="F29" s="26">
        <v>0</v>
      </c>
      <c r="G29" s="27">
        <v>831685</v>
      </c>
      <c r="H29" s="25">
        <v>0</v>
      </c>
      <c r="I29" s="26">
        <v>0</v>
      </c>
      <c r="J29" s="27">
        <v>846654</v>
      </c>
      <c r="K29" s="25">
        <v>0</v>
      </c>
      <c r="L29" s="26">
        <v>0</v>
      </c>
      <c r="M29" s="27">
        <v>878714</v>
      </c>
      <c r="N29" s="25"/>
      <c r="O29" s="26"/>
      <c r="P29" s="27"/>
    </row>
    <row r="30" spans="1:16" x14ac:dyDescent="0.15">
      <c r="A30" s="110" t="s">
        <v>138</v>
      </c>
      <c r="B30" s="28">
        <v>0</v>
      </c>
      <c r="C30" s="29">
        <v>0</v>
      </c>
      <c r="D30" s="30">
        <v>2211965</v>
      </c>
      <c r="E30" s="28">
        <v>0</v>
      </c>
      <c r="F30" s="29">
        <v>0</v>
      </c>
      <c r="G30" s="30">
        <v>1860965</v>
      </c>
      <c r="H30" s="28">
        <v>0</v>
      </c>
      <c r="I30" s="29">
        <v>0</v>
      </c>
      <c r="J30" s="30">
        <v>2194600</v>
      </c>
      <c r="K30" s="28">
        <v>0</v>
      </c>
      <c r="L30" s="29">
        <v>0</v>
      </c>
      <c r="M30" s="30">
        <v>2038667</v>
      </c>
      <c r="N30" s="28"/>
      <c r="O30" s="29"/>
      <c r="P30" s="30"/>
    </row>
    <row r="31" spans="1:16" x14ac:dyDescent="0.15">
      <c r="A31" s="111" t="s">
        <v>139</v>
      </c>
      <c r="B31" s="126">
        <v>0</v>
      </c>
      <c r="C31" s="127">
        <v>0</v>
      </c>
      <c r="D31" s="114">
        <v>455172</v>
      </c>
      <c r="E31" s="25">
        <v>0</v>
      </c>
      <c r="F31" s="26">
        <v>0</v>
      </c>
      <c r="G31" s="27">
        <v>666284</v>
      </c>
      <c r="H31" s="25">
        <v>0</v>
      </c>
      <c r="I31" s="26">
        <v>0</v>
      </c>
      <c r="J31" s="27">
        <f>123993+318650</f>
        <v>442643</v>
      </c>
      <c r="K31" s="25">
        <v>0</v>
      </c>
      <c r="L31" s="26">
        <v>0</v>
      </c>
      <c r="M31" s="27">
        <f>132500+175000+252250</f>
        <v>559750</v>
      </c>
      <c r="N31" s="25"/>
      <c r="O31" s="26"/>
      <c r="P31" s="27"/>
    </row>
    <row r="32" spans="1:16" x14ac:dyDescent="0.15">
      <c r="A32" s="111" t="s">
        <v>140</v>
      </c>
      <c r="B32" s="37">
        <v>0</v>
      </c>
      <c r="C32" s="38">
        <v>0</v>
      </c>
      <c r="D32" s="131">
        <v>3496989</v>
      </c>
      <c r="E32" s="25">
        <v>0</v>
      </c>
      <c r="F32" s="26">
        <v>0</v>
      </c>
      <c r="G32" s="27">
        <v>5921446</v>
      </c>
      <c r="H32" s="25">
        <v>0</v>
      </c>
      <c r="I32" s="26">
        <v>0</v>
      </c>
      <c r="J32" s="27">
        <v>4508802</v>
      </c>
      <c r="K32" s="25">
        <v>0</v>
      </c>
      <c r="L32" s="26">
        <v>0</v>
      </c>
      <c r="M32" s="27">
        <v>5165598</v>
      </c>
      <c r="N32" s="25"/>
      <c r="O32" s="26"/>
      <c r="P32" s="27"/>
    </row>
    <row r="33" spans="1:16" x14ac:dyDescent="0.15">
      <c r="A33" s="111" t="s">
        <v>141</v>
      </c>
      <c r="B33" s="25">
        <v>0</v>
      </c>
      <c r="C33" s="26">
        <v>0</v>
      </c>
      <c r="D33" s="27">
        <v>865000</v>
      </c>
      <c r="E33" s="25">
        <v>0</v>
      </c>
      <c r="F33" s="26">
        <v>0</v>
      </c>
      <c r="G33" s="27">
        <v>883928</v>
      </c>
      <c r="H33" s="25">
        <v>0</v>
      </c>
      <c r="I33" s="26">
        <v>0</v>
      </c>
      <c r="J33" s="27">
        <v>908580</v>
      </c>
      <c r="K33" s="25">
        <v>0</v>
      </c>
      <c r="L33" s="26">
        <v>0</v>
      </c>
      <c r="M33" s="27">
        <v>713834</v>
      </c>
      <c r="N33" s="25"/>
      <c r="O33" s="26"/>
      <c r="P33" s="27"/>
    </row>
    <row r="34" spans="1:16" x14ac:dyDescent="0.15">
      <c r="A34" s="122" t="s">
        <v>142</v>
      </c>
      <c r="B34" s="132">
        <v>0</v>
      </c>
      <c r="C34" s="32">
        <v>0</v>
      </c>
      <c r="D34" s="33">
        <v>2289480</v>
      </c>
      <c r="E34" s="31">
        <v>0</v>
      </c>
      <c r="F34" s="32">
        <v>0</v>
      </c>
      <c r="G34" s="33">
        <v>2582025</v>
      </c>
      <c r="H34" s="31">
        <v>0</v>
      </c>
      <c r="I34" s="32">
        <v>0</v>
      </c>
      <c r="J34" s="33">
        <v>2679021</v>
      </c>
      <c r="K34" s="31">
        <v>0</v>
      </c>
      <c r="L34" s="32">
        <v>0</v>
      </c>
      <c r="M34" s="33">
        <v>3140046.5460000001</v>
      </c>
      <c r="N34" s="31"/>
      <c r="O34" s="32"/>
      <c r="P34" s="33"/>
    </row>
    <row r="35" spans="1:16" x14ac:dyDescent="0.15">
      <c r="A35" s="111" t="s">
        <v>143</v>
      </c>
      <c r="B35" s="115">
        <v>0</v>
      </c>
      <c r="C35" s="116">
        <v>0</v>
      </c>
      <c r="D35" s="117">
        <v>1450122</v>
      </c>
      <c r="E35" s="25">
        <v>0</v>
      </c>
      <c r="F35" s="26">
        <v>0</v>
      </c>
      <c r="G35" s="27">
        <v>1079364</v>
      </c>
      <c r="H35" s="25">
        <v>0</v>
      </c>
      <c r="I35" s="26">
        <v>0</v>
      </c>
      <c r="J35" s="27">
        <v>1360800</v>
      </c>
      <c r="K35" s="25">
        <v>0</v>
      </c>
      <c r="L35" s="26">
        <v>0</v>
      </c>
      <c r="M35" s="27">
        <v>1933000</v>
      </c>
      <c r="N35" s="25"/>
      <c r="O35" s="26"/>
      <c r="P35" s="27"/>
    </row>
    <row r="36" spans="1:16" x14ac:dyDescent="0.15">
      <c r="A36" s="111" t="s">
        <v>144</v>
      </c>
      <c r="B36" s="115">
        <v>0</v>
      </c>
      <c r="C36" s="116">
        <v>0</v>
      </c>
      <c r="D36" s="117">
        <v>787972</v>
      </c>
      <c r="E36" s="25">
        <v>0</v>
      </c>
      <c r="F36" s="26">
        <v>0</v>
      </c>
      <c r="G36" s="27">
        <v>831732</v>
      </c>
      <c r="H36" s="25">
        <v>0</v>
      </c>
      <c r="I36" s="26">
        <v>0</v>
      </c>
      <c r="J36" s="27">
        <v>946956</v>
      </c>
      <c r="K36" s="25">
        <v>0</v>
      </c>
      <c r="L36" s="26">
        <v>0</v>
      </c>
      <c r="M36" s="27">
        <v>1311668</v>
      </c>
      <c r="N36" s="25"/>
      <c r="O36" s="26"/>
      <c r="P36" s="27"/>
    </row>
    <row r="37" spans="1:16" x14ac:dyDescent="0.15">
      <c r="A37" s="111" t="s">
        <v>145</v>
      </c>
      <c r="B37" s="25">
        <v>0</v>
      </c>
      <c r="C37" s="26">
        <v>0</v>
      </c>
      <c r="D37" s="27">
        <v>1078000</v>
      </c>
      <c r="E37" s="25">
        <v>0</v>
      </c>
      <c r="F37" s="26">
        <v>0</v>
      </c>
      <c r="G37" s="27">
        <v>1251437</v>
      </c>
      <c r="H37" s="25">
        <v>0</v>
      </c>
      <c r="I37" s="26">
        <v>0</v>
      </c>
      <c r="J37" s="27">
        <v>1145500</v>
      </c>
      <c r="K37" s="25">
        <v>0</v>
      </c>
      <c r="L37" s="26">
        <v>0</v>
      </c>
      <c r="M37" s="27">
        <v>1514516</v>
      </c>
      <c r="N37" s="25"/>
      <c r="O37" s="26"/>
      <c r="P37" s="27"/>
    </row>
    <row r="38" spans="1:16" x14ac:dyDescent="0.15">
      <c r="A38" s="111" t="s">
        <v>146</v>
      </c>
      <c r="B38" s="25">
        <v>0</v>
      </c>
      <c r="C38" s="26">
        <v>0</v>
      </c>
      <c r="D38" s="27">
        <v>2257918</v>
      </c>
      <c r="E38" s="25">
        <v>0</v>
      </c>
      <c r="F38" s="26">
        <v>0</v>
      </c>
      <c r="G38" s="133">
        <v>3556900</v>
      </c>
      <c r="H38" s="25">
        <v>0</v>
      </c>
      <c r="I38" s="26">
        <v>0</v>
      </c>
      <c r="J38" s="27">
        <v>4122000</v>
      </c>
      <c r="K38" s="25">
        <v>0</v>
      </c>
      <c r="L38" s="26">
        <v>0</v>
      </c>
      <c r="M38" s="27">
        <v>6593370</v>
      </c>
      <c r="N38" s="25"/>
      <c r="O38" s="26"/>
      <c r="P38" s="27"/>
    </row>
    <row r="39" spans="1:16" x14ac:dyDescent="0.15">
      <c r="A39" s="111" t="s">
        <v>147</v>
      </c>
      <c r="B39" s="112">
        <v>0</v>
      </c>
      <c r="C39" s="113">
        <v>0</v>
      </c>
      <c r="D39" s="114">
        <v>3319689</v>
      </c>
      <c r="E39" s="25">
        <v>0</v>
      </c>
      <c r="F39" s="26">
        <v>0</v>
      </c>
      <c r="G39" s="27">
        <v>1270749</v>
      </c>
      <c r="H39" s="25">
        <v>0</v>
      </c>
      <c r="I39" s="26">
        <v>0</v>
      </c>
      <c r="J39" s="27">
        <v>1013496</v>
      </c>
      <c r="K39" s="25">
        <v>0</v>
      </c>
      <c r="L39" s="26">
        <v>0</v>
      </c>
      <c r="M39" s="27">
        <v>1254312</v>
      </c>
      <c r="N39" s="25"/>
      <c r="O39" s="26"/>
      <c r="P39" s="27"/>
    </row>
    <row r="40" spans="1:16" x14ac:dyDescent="0.15">
      <c r="A40" s="110" t="s">
        <v>148</v>
      </c>
      <c r="B40" s="28">
        <v>0</v>
      </c>
      <c r="C40" s="29">
        <v>0</v>
      </c>
      <c r="D40" s="30">
        <v>736000</v>
      </c>
      <c r="E40" s="28">
        <v>0</v>
      </c>
      <c r="F40" s="29">
        <v>0</v>
      </c>
      <c r="G40" s="30">
        <v>733000</v>
      </c>
      <c r="H40" s="28">
        <v>0</v>
      </c>
      <c r="I40" s="29">
        <v>0</v>
      </c>
      <c r="J40" s="30">
        <v>481000</v>
      </c>
      <c r="K40" s="28">
        <v>0</v>
      </c>
      <c r="L40" s="29">
        <v>0</v>
      </c>
      <c r="M40" s="30">
        <v>517000</v>
      </c>
      <c r="N40" s="28"/>
      <c r="O40" s="29"/>
      <c r="P40" s="30"/>
    </row>
    <row r="41" spans="1:16" x14ac:dyDescent="0.15">
      <c r="A41" s="111" t="s">
        <v>149</v>
      </c>
      <c r="B41" s="126">
        <v>0</v>
      </c>
      <c r="C41" s="127">
        <v>0</v>
      </c>
      <c r="D41" s="114">
        <v>722154</v>
      </c>
      <c r="E41" s="25">
        <v>0</v>
      </c>
      <c r="F41" s="26">
        <v>0</v>
      </c>
      <c r="G41" s="27">
        <v>1139340</v>
      </c>
      <c r="H41" s="25">
        <v>0</v>
      </c>
      <c r="I41" s="26">
        <v>0</v>
      </c>
      <c r="J41" s="27">
        <v>1135452</v>
      </c>
      <c r="K41" s="25">
        <v>0</v>
      </c>
      <c r="L41" s="26">
        <v>0</v>
      </c>
      <c r="M41" s="27">
        <v>1363502</v>
      </c>
      <c r="N41" s="25"/>
      <c r="O41" s="26"/>
      <c r="P41" s="27"/>
    </row>
    <row r="42" spans="1:16" x14ac:dyDescent="0.15">
      <c r="A42" s="111" t="s">
        <v>150</v>
      </c>
      <c r="B42" s="25">
        <v>0</v>
      </c>
      <c r="C42" s="26">
        <v>0</v>
      </c>
      <c r="D42" s="27">
        <v>2325660</v>
      </c>
      <c r="E42" s="25">
        <v>0</v>
      </c>
      <c r="F42" s="26">
        <v>0</v>
      </c>
      <c r="G42" s="27">
        <v>2403444</v>
      </c>
      <c r="H42" s="25">
        <v>0</v>
      </c>
      <c r="I42" s="26">
        <v>0</v>
      </c>
      <c r="J42" s="27">
        <v>4099735</v>
      </c>
      <c r="K42" s="25">
        <v>0</v>
      </c>
      <c r="L42" s="26">
        <v>0</v>
      </c>
      <c r="M42" s="27">
        <v>3558939</v>
      </c>
      <c r="N42" s="25"/>
      <c r="O42" s="26"/>
      <c r="P42" s="27"/>
    </row>
    <row r="43" spans="1:16" x14ac:dyDescent="0.15">
      <c r="A43" s="111" t="s">
        <v>151</v>
      </c>
      <c r="B43" s="126">
        <v>0</v>
      </c>
      <c r="C43" s="127">
        <v>0</v>
      </c>
      <c r="D43" s="114">
        <v>1129937</v>
      </c>
      <c r="E43" s="25">
        <v>0</v>
      </c>
      <c r="F43" s="26">
        <v>0</v>
      </c>
      <c r="G43" s="27">
        <v>1072093</v>
      </c>
      <c r="H43" s="25">
        <v>0</v>
      </c>
      <c r="I43" s="26">
        <v>0</v>
      </c>
      <c r="J43" s="27">
        <v>1113490</v>
      </c>
      <c r="K43" s="25">
        <v>0</v>
      </c>
      <c r="L43" s="26">
        <v>0</v>
      </c>
      <c r="M43" s="27">
        <v>1048957</v>
      </c>
      <c r="N43" s="25"/>
      <c r="O43" s="26"/>
      <c r="P43" s="27"/>
    </row>
    <row r="44" spans="1:16" x14ac:dyDescent="0.15">
      <c r="A44" s="122" t="s">
        <v>152</v>
      </c>
      <c r="B44" s="134">
        <v>0</v>
      </c>
      <c r="C44" s="135">
        <v>0</v>
      </c>
      <c r="D44" s="136">
        <v>1308046</v>
      </c>
      <c r="E44" s="31">
        <v>0</v>
      </c>
      <c r="F44" s="32">
        <v>0</v>
      </c>
      <c r="G44" s="33">
        <v>3002180</v>
      </c>
      <c r="H44" s="31">
        <v>0</v>
      </c>
      <c r="I44" s="32">
        <v>0</v>
      </c>
      <c r="J44" s="33">
        <v>3091500</v>
      </c>
      <c r="K44" s="31">
        <v>0</v>
      </c>
      <c r="L44" s="32">
        <v>0</v>
      </c>
      <c r="M44" s="33">
        <v>2276000</v>
      </c>
      <c r="N44" s="31"/>
      <c r="O44" s="32"/>
      <c r="P44" s="33"/>
    </row>
    <row r="45" spans="1:16" x14ac:dyDescent="0.15">
      <c r="A45" s="111" t="s">
        <v>153</v>
      </c>
      <c r="B45" s="112">
        <v>0</v>
      </c>
      <c r="C45" s="113">
        <v>0</v>
      </c>
      <c r="D45" s="114">
        <v>1466800</v>
      </c>
      <c r="E45" s="25">
        <v>0</v>
      </c>
      <c r="F45" s="26">
        <v>0</v>
      </c>
      <c r="G45" s="27">
        <v>1741500</v>
      </c>
      <c r="H45" s="25">
        <v>0</v>
      </c>
      <c r="I45" s="26">
        <v>0</v>
      </c>
      <c r="J45" s="27">
        <v>1410000</v>
      </c>
      <c r="K45" s="25">
        <v>0</v>
      </c>
      <c r="L45" s="26">
        <v>0</v>
      </c>
      <c r="M45" s="27">
        <v>1403900</v>
      </c>
      <c r="N45" s="25"/>
      <c r="O45" s="26"/>
      <c r="P45" s="27"/>
    </row>
    <row r="46" spans="1:16" x14ac:dyDescent="0.15">
      <c r="A46" s="111" t="s">
        <v>154</v>
      </c>
      <c r="B46" s="115">
        <v>0</v>
      </c>
      <c r="C46" s="116">
        <v>0</v>
      </c>
      <c r="D46" s="117">
        <v>644262</v>
      </c>
      <c r="E46" s="25">
        <v>0</v>
      </c>
      <c r="F46" s="26">
        <v>0</v>
      </c>
      <c r="G46" s="27">
        <v>1206023</v>
      </c>
      <c r="H46" s="25">
        <v>0</v>
      </c>
      <c r="I46" s="26">
        <v>0</v>
      </c>
      <c r="J46" s="27">
        <v>1021054</v>
      </c>
      <c r="K46" s="25">
        <v>0</v>
      </c>
      <c r="L46" s="26">
        <v>0</v>
      </c>
      <c r="M46" s="27">
        <v>736000</v>
      </c>
      <c r="N46" s="25"/>
      <c r="O46" s="26"/>
      <c r="P46" s="27"/>
    </row>
    <row r="47" spans="1:16" x14ac:dyDescent="0.15">
      <c r="A47" s="111" t="s">
        <v>155</v>
      </c>
      <c r="B47" s="115">
        <v>0</v>
      </c>
      <c r="C47" s="116">
        <v>0</v>
      </c>
      <c r="D47" s="27">
        <v>567880</v>
      </c>
      <c r="E47" s="25">
        <v>0</v>
      </c>
      <c r="F47" s="26">
        <v>0</v>
      </c>
      <c r="G47" s="27">
        <v>881940</v>
      </c>
      <c r="H47" s="25">
        <v>0</v>
      </c>
      <c r="I47" s="26">
        <v>0</v>
      </c>
      <c r="J47" s="27">
        <v>1270000</v>
      </c>
      <c r="K47" s="25">
        <v>0</v>
      </c>
      <c r="L47" s="26">
        <v>0</v>
      </c>
      <c r="M47" s="27">
        <f>619802+240000</f>
        <v>859802</v>
      </c>
      <c r="N47" s="25"/>
      <c r="O47" s="26"/>
      <c r="P47" s="27"/>
    </row>
    <row r="48" spans="1:16" x14ac:dyDescent="0.15">
      <c r="A48" s="111" t="s">
        <v>156</v>
      </c>
      <c r="B48" s="126">
        <v>0</v>
      </c>
      <c r="C48" s="127">
        <v>0</v>
      </c>
      <c r="D48" s="117">
        <v>2317194</v>
      </c>
      <c r="E48" s="25">
        <v>0</v>
      </c>
      <c r="F48" s="26">
        <v>0</v>
      </c>
      <c r="G48" s="27">
        <v>1961336</v>
      </c>
      <c r="H48" s="25">
        <v>0</v>
      </c>
      <c r="I48" s="26">
        <v>0</v>
      </c>
      <c r="J48" s="27">
        <v>2280866</v>
      </c>
      <c r="K48" s="25">
        <v>0</v>
      </c>
      <c r="L48" s="26">
        <v>0</v>
      </c>
      <c r="M48" s="27">
        <v>2422478</v>
      </c>
      <c r="N48" s="25"/>
      <c r="O48" s="26"/>
      <c r="P48" s="27"/>
    </row>
    <row r="49" spans="1:16" x14ac:dyDescent="0.15">
      <c r="A49" s="111" t="s">
        <v>157</v>
      </c>
      <c r="B49" s="25">
        <v>0</v>
      </c>
      <c r="C49" s="26">
        <v>0</v>
      </c>
      <c r="D49" s="27">
        <v>489640</v>
      </c>
      <c r="E49" s="25">
        <v>0</v>
      </c>
      <c r="F49" s="26">
        <v>0</v>
      </c>
      <c r="G49" s="27">
        <v>847620</v>
      </c>
      <c r="H49" s="25">
        <v>0</v>
      </c>
      <c r="I49" s="26">
        <v>0</v>
      </c>
      <c r="J49" s="27">
        <v>629303</v>
      </c>
      <c r="K49" s="25">
        <v>0</v>
      </c>
      <c r="L49" s="26">
        <v>0</v>
      </c>
      <c r="M49" s="27">
        <v>574094</v>
      </c>
      <c r="N49" s="25"/>
      <c r="O49" s="26"/>
      <c r="P49" s="27"/>
    </row>
    <row r="50" spans="1:16" x14ac:dyDescent="0.15">
      <c r="A50" s="111" t="s">
        <v>158</v>
      </c>
      <c r="B50" s="137">
        <v>0</v>
      </c>
      <c r="C50" s="138">
        <v>0</v>
      </c>
      <c r="D50" s="139">
        <v>1766250</v>
      </c>
      <c r="E50" s="25">
        <v>0</v>
      </c>
      <c r="F50" s="26">
        <v>0</v>
      </c>
      <c r="G50" s="27">
        <v>1531200</v>
      </c>
      <c r="H50" s="25">
        <v>0</v>
      </c>
      <c r="I50" s="26">
        <v>0</v>
      </c>
      <c r="J50" s="27">
        <v>1858400</v>
      </c>
      <c r="K50" s="25">
        <v>0</v>
      </c>
      <c r="L50" s="26">
        <v>0</v>
      </c>
      <c r="M50" s="27">
        <v>1997200</v>
      </c>
      <c r="N50" s="25"/>
      <c r="O50" s="26"/>
      <c r="P50" s="27"/>
    </row>
    <row r="51" spans="1:16" x14ac:dyDescent="0.15">
      <c r="A51" s="111" t="s">
        <v>159</v>
      </c>
      <c r="B51" s="112">
        <v>0</v>
      </c>
      <c r="C51" s="113">
        <v>0</v>
      </c>
      <c r="D51" s="114">
        <v>0</v>
      </c>
      <c r="E51" s="25">
        <v>0</v>
      </c>
      <c r="F51" s="26">
        <v>4300</v>
      </c>
      <c r="G51" s="27">
        <v>0</v>
      </c>
      <c r="H51" s="25">
        <v>0</v>
      </c>
      <c r="I51" s="26">
        <v>400</v>
      </c>
      <c r="J51" s="27">
        <v>0</v>
      </c>
      <c r="K51" s="25">
        <v>0</v>
      </c>
      <c r="L51" s="26">
        <v>28200</v>
      </c>
      <c r="M51" s="27">
        <v>0</v>
      </c>
      <c r="N51" s="25"/>
      <c r="O51" s="26"/>
      <c r="P51" s="27"/>
    </row>
    <row r="52" spans="1:16" x14ac:dyDescent="0.15">
      <c r="A52" s="140" t="s">
        <v>160</v>
      </c>
      <c r="B52" s="141">
        <f>SUM(B5:B51)</f>
        <v>905000</v>
      </c>
      <c r="C52" s="142">
        <f t="shared" ref="C52" si="0">SUM(C5:C51)</f>
        <v>0</v>
      </c>
      <c r="D52" s="143">
        <f>SUM(D5:D51)</f>
        <v>59935989</v>
      </c>
      <c r="E52" s="141">
        <f>SUM(E5:E51)</f>
        <v>0</v>
      </c>
      <c r="F52" s="142">
        <f t="shared" ref="F52:G52" si="1">SUM(F5:F51)</f>
        <v>4300</v>
      </c>
      <c r="G52" s="143">
        <f t="shared" si="1"/>
        <v>65033073</v>
      </c>
      <c r="H52" s="141">
        <f>SUM(H5:H51)</f>
        <v>0</v>
      </c>
      <c r="I52" s="142">
        <f t="shared" ref="I52:J52" si="2">SUM(I5:I51)</f>
        <v>400</v>
      </c>
      <c r="J52" s="143">
        <f t="shared" si="2"/>
        <v>73505295</v>
      </c>
      <c r="K52" s="141">
        <f>SUM(K5:K51)</f>
        <v>0</v>
      </c>
      <c r="L52" s="142">
        <f t="shared" ref="L52:M52" si="3">SUM(L5:L51)</f>
        <v>28200</v>
      </c>
      <c r="M52" s="143">
        <f t="shared" si="3"/>
        <v>77257852.546000004</v>
      </c>
      <c r="N52" s="141">
        <f>SUM(N5:N51)</f>
        <v>0</v>
      </c>
      <c r="O52" s="142">
        <f t="shared" ref="O52:P52" si="4">SUM(O5:O51)</f>
        <v>0</v>
      </c>
      <c r="P52" s="143">
        <f t="shared" si="4"/>
        <v>0</v>
      </c>
    </row>
    <row r="54" spans="1:16" x14ac:dyDescent="0.15">
      <c r="A54" s="105" t="s">
        <v>161</v>
      </c>
    </row>
  </sheetData>
  <mergeCells count="6">
    <mergeCell ref="A3:A4"/>
    <mergeCell ref="B3:D3"/>
    <mergeCell ref="N3:P3"/>
    <mergeCell ref="E3:G3"/>
    <mergeCell ref="H3:J3"/>
    <mergeCell ref="K3:M3"/>
  </mergeCells>
  <phoneticPr fontId="1"/>
  <pageMargins left="0.70866141732283472" right="0.70866141732283472" top="0.74803149606299213" bottom="0.74803149606299213" header="0.31496062992125984" footer="0.31496062992125984"/>
  <pageSetup paperSize="9" scale="5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4801E-0B19-4F78-892F-F0E762E10436}">
  <sheetPr>
    <pageSetUpPr fitToPage="1"/>
  </sheetPr>
  <dimension ref="A1:K52"/>
  <sheetViews>
    <sheetView view="pageBreakPreview" zoomScale="90" zoomScaleNormal="80" zoomScaleSheetLayoutView="90" workbookViewId="0">
      <pane xSplit="1" ySplit="4" topLeftCell="B5" activePane="bottomRight" state="frozen"/>
      <selection pane="topRight" activeCell="B1" sqref="B1"/>
      <selection pane="bottomLeft" activeCell="A6" sqref="A6"/>
      <selection pane="bottomRight" activeCell="H7" sqref="H7"/>
    </sheetView>
  </sheetViews>
  <sheetFormatPr defaultRowHeight="12" x14ac:dyDescent="0.15"/>
  <cols>
    <col min="1" max="1" width="15.625" style="105" customWidth="1"/>
    <col min="2" max="11" width="12.625" style="105" customWidth="1"/>
    <col min="12" max="16384" width="9" style="105"/>
  </cols>
  <sheetData>
    <row r="1" spans="1:11" ht="20.25" customHeight="1" x14ac:dyDescent="0.15">
      <c r="A1" s="18" t="s">
        <v>162</v>
      </c>
    </row>
    <row r="2" spans="1:11" x14ac:dyDescent="0.15">
      <c r="C2" s="106"/>
      <c r="E2" s="106"/>
      <c r="G2" s="106"/>
      <c r="I2" s="106"/>
      <c r="K2" s="106" t="s">
        <v>107</v>
      </c>
    </row>
    <row r="3" spans="1:11" x14ac:dyDescent="0.15">
      <c r="A3" s="241" t="s">
        <v>108</v>
      </c>
      <c r="B3" s="242" t="s">
        <v>163</v>
      </c>
      <c r="C3" s="244"/>
      <c r="D3" s="242" t="s">
        <v>164</v>
      </c>
      <c r="E3" s="244"/>
      <c r="F3" s="242" t="s">
        <v>185</v>
      </c>
      <c r="G3" s="244"/>
      <c r="H3" s="242" t="s">
        <v>198</v>
      </c>
      <c r="I3" s="244"/>
      <c r="J3" s="242" t="s">
        <v>203</v>
      </c>
      <c r="K3" s="244"/>
    </row>
    <row r="4" spans="1:11" ht="24" x14ac:dyDescent="0.15">
      <c r="A4" s="241"/>
      <c r="B4" s="107" t="s">
        <v>111</v>
      </c>
      <c r="C4" s="109" t="s">
        <v>113</v>
      </c>
      <c r="D4" s="107" t="s">
        <v>111</v>
      </c>
      <c r="E4" s="109" t="s">
        <v>113</v>
      </c>
      <c r="F4" s="107" t="s">
        <v>111</v>
      </c>
      <c r="G4" s="109" t="s">
        <v>113</v>
      </c>
      <c r="H4" s="107" t="s">
        <v>111</v>
      </c>
      <c r="I4" s="109" t="s">
        <v>113</v>
      </c>
      <c r="J4" s="107" t="s">
        <v>111</v>
      </c>
      <c r="K4" s="109" t="s">
        <v>113</v>
      </c>
    </row>
    <row r="5" spans="1:11" x14ac:dyDescent="0.15">
      <c r="A5" s="110" t="s">
        <v>6</v>
      </c>
      <c r="B5" s="28">
        <v>0</v>
      </c>
      <c r="C5" s="30">
        <v>2170000</v>
      </c>
      <c r="D5" s="28">
        <v>0</v>
      </c>
      <c r="E5" s="30">
        <v>1110000</v>
      </c>
      <c r="F5" s="28">
        <v>0</v>
      </c>
      <c r="G5" s="30">
        <v>1150000</v>
      </c>
      <c r="H5" s="28">
        <v>0</v>
      </c>
      <c r="I5" s="30">
        <v>890000</v>
      </c>
      <c r="J5" s="28"/>
      <c r="K5" s="30"/>
    </row>
    <row r="6" spans="1:11" x14ac:dyDescent="0.15">
      <c r="A6" s="111" t="s">
        <v>114</v>
      </c>
      <c r="B6" s="25">
        <v>0</v>
      </c>
      <c r="C6" s="27">
        <v>34463</v>
      </c>
      <c r="D6" s="25">
        <v>0</v>
      </c>
      <c r="E6" s="27">
        <v>165000</v>
      </c>
      <c r="F6" s="25">
        <v>0</v>
      </c>
      <c r="G6" s="27">
        <v>230000</v>
      </c>
      <c r="H6" s="25">
        <v>0</v>
      </c>
      <c r="I6" s="27">
        <v>150000</v>
      </c>
      <c r="J6" s="25"/>
      <c r="K6" s="27"/>
    </row>
    <row r="7" spans="1:11" x14ac:dyDescent="0.15">
      <c r="A7" s="111" t="s">
        <v>115</v>
      </c>
      <c r="B7" s="25">
        <v>0</v>
      </c>
      <c r="C7" s="27">
        <v>0</v>
      </c>
      <c r="D7" s="25">
        <v>0</v>
      </c>
      <c r="E7" s="27">
        <v>0</v>
      </c>
      <c r="F7" s="25">
        <v>0</v>
      </c>
      <c r="G7" s="27">
        <v>0</v>
      </c>
      <c r="H7" s="25">
        <v>0</v>
      </c>
      <c r="I7" s="27">
        <v>0</v>
      </c>
      <c r="J7" s="25"/>
      <c r="K7" s="27"/>
    </row>
    <row r="8" spans="1:11" x14ac:dyDescent="0.15">
      <c r="A8" s="111" t="s">
        <v>116</v>
      </c>
      <c r="B8" s="25">
        <v>0</v>
      </c>
      <c r="C8" s="27">
        <v>306000</v>
      </c>
      <c r="D8" s="25">
        <v>0</v>
      </c>
      <c r="E8" s="27">
        <v>537800</v>
      </c>
      <c r="F8" s="25">
        <v>0</v>
      </c>
      <c r="G8" s="27">
        <v>650000</v>
      </c>
      <c r="H8" s="25">
        <v>0</v>
      </c>
      <c r="I8" s="27">
        <v>980000</v>
      </c>
      <c r="J8" s="25"/>
      <c r="K8" s="27"/>
    </row>
    <row r="9" spans="1:11" x14ac:dyDescent="0.15">
      <c r="A9" s="111" t="s">
        <v>117</v>
      </c>
      <c r="B9" s="25">
        <v>0</v>
      </c>
      <c r="C9" s="27">
        <v>369000</v>
      </c>
      <c r="D9" s="25">
        <v>0</v>
      </c>
      <c r="E9" s="27">
        <v>166847</v>
      </c>
      <c r="F9" s="25">
        <v>0</v>
      </c>
      <c r="G9" s="27">
        <v>60000</v>
      </c>
      <c r="H9" s="25">
        <v>0</v>
      </c>
      <c r="I9" s="27">
        <v>122000</v>
      </c>
      <c r="J9" s="25"/>
      <c r="K9" s="27"/>
    </row>
    <row r="10" spans="1:11" x14ac:dyDescent="0.15">
      <c r="A10" s="110" t="s">
        <v>118</v>
      </c>
      <c r="B10" s="28">
        <v>0</v>
      </c>
      <c r="C10" s="30">
        <v>154000</v>
      </c>
      <c r="D10" s="28">
        <v>0</v>
      </c>
      <c r="E10" s="30">
        <v>36000</v>
      </c>
      <c r="F10" s="28">
        <v>0</v>
      </c>
      <c r="G10" s="30">
        <v>0</v>
      </c>
      <c r="H10" s="28">
        <v>0</v>
      </c>
      <c r="I10" s="30">
        <v>10000</v>
      </c>
      <c r="J10" s="28"/>
      <c r="K10" s="30"/>
    </row>
    <row r="11" spans="1:11" x14ac:dyDescent="0.15">
      <c r="A11" s="111" t="s">
        <v>119</v>
      </c>
      <c r="B11" s="25">
        <v>0</v>
      </c>
      <c r="C11" s="27">
        <v>0</v>
      </c>
      <c r="D11" s="25">
        <v>0</v>
      </c>
      <c r="E11" s="27">
        <v>0</v>
      </c>
      <c r="F11" s="25">
        <v>0</v>
      </c>
      <c r="G11" s="27">
        <v>0</v>
      </c>
      <c r="H11" s="25">
        <v>0</v>
      </c>
      <c r="I11" s="27">
        <v>0</v>
      </c>
      <c r="J11" s="25"/>
      <c r="K11" s="27"/>
    </row>
    <row r="12" spans="1:11" x14ac:dyDescent="0.15">
      <c r="A12" s="111" t="s">
        <v>120</v>
      </c>
      <c r="B12" s="25">
        <v>0</v>
      </c>
      <c r="C12" s="27">
        <v>0</v>
      </c>
      <c r="D12" s="25">
        <v>0</v>
      </c>
      <c r="E12" s="27">
        <v>0</v>
      </c>
      <c r="F12" s="25">
        <v>0</v>
      </c>
      <c r="G12" s="27">
        <v>0</v>
      </c>
      <c r="H12" s="25">
        <v>0</v>
      </c>
      <c r="I12" s="27">
        <v>0</v>
      </c>
      <c r="J12" s="25"/>
      <c r="K12" s="27"/>
    </row>
    <row r="13" spans="1:11" x14ac:dyDescent="0.15">
      <c r="A13" s="111" t="s">
        <v>121</v>
      </c>
      <c r="B13" s="25">
        <v>0</v>
      </c>
      <c r="C13" s="27">
        <v>25000</v>
      </c>
      <c r="D13" s="25">
        <v>0</v>
      </c>
      <c r="E13" s="27">
        <v>13000</v>
      </c>
      <c r="F13" s="25">
        <v>0</v>
      </c>
      <c r="G13" s="27">
        <v>32000</v>
      </c>
      <c r="H13" s="25">
        <v>0</v>
      </c>
      <c r="I13" s="27">
        <v>76000</v>
      </c>
      <c r="J13" s="25"/>
      <c r="K13" s="27"/>
    </row>
    <row r="14" spans="1:11" x14ac:dyDescent="0.15">
      <c r="A14" s="122" t="s">
        <v>122</v>
      </c>
      <c r="B14" s="31">
        <v>0</v>
      </c>
      <c r="C14" s="33">
        <v>408000</v>
      </c>
      <c r="D14" s="31">
        <v>0</v>
      </c>
      <c r="E14" s="33">
        <v>380000</v>
      </c>
      <c r="F14" s="31">
        <v>0</v>
      </c>
      <c r="G14" s="33">
        <v>685000</v>
      </c>
      <c r="H14" s="31">
        <v>0</v>
      </c>
      <c r="I14" s="33">
        <v>548000</v>
      </c>
      <c r="J14" s="31"/>
      <c r="K14" s="33"/>
    </row>
    <row r="15" spans="1:11" x14ac:dyDescent="0.15">
      <c r="A15" s="111" t="s">
        <v>123</v>
      </c>
      <c r="B15" s="25">
        <v>0</v>
      </c>
      <c r="C15" s="27">
        <v>0</v>
      </c>
      <c r="D15" s="25">
        <v>0</v>
      </c>
      <c r="E15" s="27">
        <v>0</v>
      </c>
      <c r="F15" s="25">
        <v>0</v>
      </c>
      <c r="G15" s="27">
        <v>0</v>
      </c>
      <c r="H15" s="25">
        <v>0</v>
      </c>
      <c r="I15" s="27">
        <v>0</v>
      </c>
      <c r="J15" s="25"/>
      <c r="K15" s="27"/>
    </row>
    <row r="16" spans="1:11" x14ac:dyDescent="0.15">
      <c r="A16" s="111" t="s">
        <v>124</v>
      </c>
      <c r="B16" s="25">
        <v>0</v>
      </c>
      <c r="C16" s="27">
        <v>0</v>
      </c>
      <c r="D16" s="25">
        <v>0</v>
      </c>
      <c r="E16" s="27">
        <v>0</v>
      </c>
      <c r="F16" s="25">
        <v>0</v>
      </c>
      <c r="G16" s="27">
        <v>0</v>
      </c>
      <c r="H16" s="25">
        <v>0</v>
      </c>
      <c r="I16" s="27">
        <v>0</v>
      </c>
      <c r="J16" s="25"/>
      <c r="K16" s="27"/>
    </row>
    <row r="17" spans="1:11" x14ac:dyDescent="0.15">
      <c r="A17" s="111" t="s">
        <v>125</v>
      </c>
      <c r="B17" s="25">
        <v>0</v>
      </c>
      <c r="C17" s="27">
        <v>834000</v>
      </c>
      <c r="D17" s="25">
        <v>0</v>
      </c>
      <c r="E17" s="27">
        <v>586001</v>
      </c>
      <c r="F17" s="25">
        <v>0</v>
      </c>
      <c r="G17" s="27">
        <v>538000</v>
      </c>
      <c r="H17" s="25">
        <v>0</v>
      </c>
      <c r="I17" s="27">
        <v>482909</v>
      </c>
      <c r="J17" s="25"/>
      <c r="K17" s="27"/>
    </row>
    <row r="18" spans="1:11" x14ac:dyDescent="0.15">
      <c r="A18" s="111" t="s">
        <v>126</v>
      </c>
      <c r="B18" s="25">
        <v>0</v>
      </c>
      <c r="C18" s="27">
        <v>117000</v>
      </c>
      <c r="D18" s="25">
        <v>0</v>
      </c>
      <c r="E18" s="27">
        <v>320700</v>
      </c>
      <c r="F18" s="25">
        <v>0</v>
      </c>
      <c r="G18" s="27">
        <v>105000</v>
      </c>
      <c r="H18" s="25">
        <v>0</v>
      </c>
      <c r="I18" s="27">
        <v>175900</v>
      </c>
      <c r="J18" s="25"/>
      <c r="K18" s="27"/>
    </row>
    <row r="19" spans="1:11" x14ac:dyDescent="0.15">
      <c r="A19" s="111" t="s">
        <v>127</v>
      </c>
      <c r="B19" s="25">
        <v>0</v>
      </c>
      <c r="C19" s="27">
        <v>680000</v>
      </c>
      <c r="D19" s="25">
        <v>0</v>
      </c>
      <c r="E19" s="27">
        <v>450000</v>
      </c>
      <c r="F19" s="25">
        <v>0</v>
      </c>
      <c r="G19" s="27">
        <v>670000</v>
      </c>
      <c r="H19" s="25">
        <v>0</v>
      </c>
      <c r="I19" s="27">
        <v>350000</v>
      </c>
      <c r="J19" s="25"/>
      <c r="K19" s="27"/>
    </row>
    <row r="20" spans="1:11" x14ac:dyDescent="0.15">
      <c r="A20" s="110" t="s">
        <v>128</v>
      </c>
      <c r="B20" s="28">
        <v>0</v>
      </c>
      <c r="C20" s="30">
        <v>10500</v>
      </c>
      <c r="D20" s="28">
        <v>0</v>
      </c>
      <c r="E20" s="30">
        <v>0</v>
      </c>
      <c r="F20" s="28">
        <v>0</v>
      </c>
      <c r="G20" s="30">
        <v>0</v>
      </c>
      <c r="H20" s="28">
        <v>0</v>
      </c>
      <c r="I20" s="30">
        <v>0</v>
      </c>
      <c r="J20" s="28"/>
      <c r="K20" s="30"/>
    </row>
    <row r="21" spans="1:11" x14ac:dyDescent="0.15">
      <c r="A21" s="111" t="s">
        <v>129</v>
      </c>
      <c r="B21" s="25">
        <v>0</v>
      </c>
      <c r="C21" s="27">
        <v>0</v>
      </c>
      <c r="D21" s="25">
        <v>0</v>
      </c>
      <c r="E21" s="27">
        <v>0</v>
      </c>
      <c r="F21" s="25">
        <v>0</v>
      </c>
      <c r="G21" s="27">
        <v>0</v>
      </c>
      <c r="H21" s="25">
        <v>0</v>
      </c>
      <c r="I21" s="27">
        <v>0</v>
      </c>
      <c r="J21" s="25"/>
      <c r="K21" s="27"/>
    </row>
    <row r="22" spans="1:11" x14ac:dyDescent="0.15">
      <c r="A22" s="111" t="s">
        <v>130</v>
      </c>
      <c r="B22" s="25">
        <v>0</v>
      </c>
      <c r="C22" s="27">
        <v>0</v>
      </c>
      <c r="D22" s="25">
        <v>0</v>
      </c>
      <c r="E22" s="27">
        <v>0</v>
      </c>
      <c r="F22" s="25">
        <v>0</v>
      </c>
      <c r="G22" s="27">
        <v>0</v>
      </c>
      <c r="H22" s="25">
        <v>0</v>
      </c>
      <c r="I22" s="27">
        <v>0</v>
      </c>
      <c r="J22" s="25"/>
      <c r="K22" s="27"/>
    </row>
    <row r="23" spans="1:11" x14ac:dyDescent="0.15">
      <c r="A23" s="111" t="s">
        <v>131</v>
      </c>
      <c r="B23" s="25">
        <v>0</v>
      </c>
      <c r="C23" s="27">
        <v>760485</v>
      </c>
      <c r="D23" s="25">
        <v>0</v>
      </c>
      <c r="E23" s="27">
        <v>689357</v>
      </c>
      <c r="F23" s="25">
        <v>0</v>
      </c>
      <c r="G23" s="27">
        <v>832938</v>
      </c>
      <c r="H23" s="25">
        <v>0</v>
      </c>
      <c r="I23" s="27">
        <v>622500</v>
      </c>
      <c r="J23" s="25"/>
      <c r="K23" s="27"/>
    </row>
    <row r="24" spans="1:11" x14ac:dyDescent="0.15">
      <c r="A24" s="122" t="s">
        <v>132</v>
      </c>
      <c r="B24" s="31">
        <v>0</v>
      </c>
      <c r="C24" s="33">
        <v>488000</v>
      </c>
      <c r="D24" s="31">
        <v>0</v>
      </c>
      <c r="E24" s="33">
        <v>323000</v>
      </c>
      <c r="F24" s="31">
        <v>0</v>
      </c>
      <c r="G24" s="33">
        <v>395000</v>
      </c>
      <c r="H24" s="31">
        <v>0</v>
      </c>
      <c r="I24" s="33">
        <v>685000</v>
      </c>
      <c r="J24" s="31"/>
      <c r="K24" s="33"/>
    </row>
    <row r="25" spans="1:11" x14ac:dyDescent="0.15">
      <c r="A25" s="111" t="s">
        <v>133</v>
      </c>
      <c r="B25" s="25">
        <v>0</v>
      </c>
      <c r="C25" s="27">
        <v>0</v>
      </c>
      <c r="D25" s="25">
        <v>0</v>
      </c>
      <c r="E25" s="27">
        <v>0</v>
      </c>
      <c r="F25" s="25">
        <v>0</v>
      </c>
      <c r="G25" s="27">
        <v>65000</v>
      </c>
      <c r="H25" s="25">
        <v>0</v>
      </c>
      <c r="I25" s="27">
        <v>50000</v>
      </c>
      <c r="J25" s="25"/>
      <c r="K25" s="27"/>
    </row>
    <row r="26" spans="1:11" x14ac:dyDescent="0.15">
      <c r="A26" s="111" t="s">
        <v>134</v>
      </c>
      <c r="B26" s="25">
        <v>0</v>
      </c>
      <c r="C26" s="27">
        <v>373000</v>
      </c>
      <c r="D26" s="25">
        <v>0</v>
      </c>
      <c r="E26" s="27">
        <v>205500</v>
      </c>
      <c r="F26" s="25">
        <v>0</v>
      </c>
      <c r="G26" s="27">
        <v>258000</v>
      </c>
      <c r="H26" s="25">
        <v>0</v>
      </c>
      <c r="I26" s="27">
        <v>355000</v>
      </c>
      <c r="J26" s="25"/>
      <c r="K26" s="27"/>
    </row>
    <row r="27" spans="1:11" x14ac:dyDescent="0.15">
      <c r="A27" s="111" t="s">
        <v>135</v>
      </c>
      <c r="B27" s="25">
        <v>0</v>
      </c>
      <c r="C27" s="27">
        <v>0</v>
      </c>
      <c r="D27" s="25">
        <v>0</v>
      </c>
      <c r="E27" s="27">
        <v>0</v>
      </c>
      <c r="F27" s="25">
        <v>0</v>
      </c>
      <c r="G27" s="27">
        <v>0</v>
      </c>
      <c r="H27" s="25">
        <v>0</v>
      </c>
      <c r="I27" s="27">
        <v>0</v>
      </c>
      <c r="J27" s="25"/>
      <c r="K27" s="27"/>
    </row>
    <row r="28" spans="1:11" x14ac:dyDescent="0.15">
      <c r="A28" s="111" t="s">
        <v>136</v>
      </c>
      <c r="B28" s="25">
        <v>0</v>
      </c>
      <c r="C28" s="27">
        <v>0</v>
      </c>
      <c r="D28" s="25">
        <v>0</v>
      </c>
      <c r="E28" s="27">
        <v>0</v>
      </c>
      <c r="F28" s="25">
        <v>0</v>
      </c>
      <c r="G28" s="27">
        <v>0</v>
      </c>
      <c r="H28" s="25">
        <v>0</v>
      </c>
      <c r="I28" s="27">
        <v>0</v>
      </c>
      <c r="J28" s="25"/>
      <c r="K28" s="27"/>
    </row>
    <row r="29" spans="1:11" x14ac:dyDescent="0.15">
      <c r="A29" s="111" t="s">
        <v>137</v>
      </c>
      <c r="B29" s="25">
        <v>0</v>
      </c>
      <c r="C29" s="27">
        <v>0</v>
      </c>
      <c r="D29" s="25">
        <v>0</v>
      </c>
      <c r="E29" s="27">
        <v>0</v>
      </c>
      <c r="F29" s="25">
        <v>0</v>
      </c>
      <c r="G29" s="27">
        <v>0</v>
      </c>
      <c r="H29" s="25">
        <v>0</v>
      </c>
      <c r="I29" s="27">
        <v>0</v>
      </c>
      <c r="J29" s="25"/>
      <c r="K29" s="27"/>
    </row>
    <row r="30" spans="1:11" x14ac:dyDescent="0.15">
      <c r="A30" s="110" t="s">
        <v>138</v>
      </c>
      <c r="B30" s="28">
        <v>0</v>
      </c>
      <c r="C30" s="30">
        <v>0</v>
      </c>
      <c r="D30" s="28">
        <v>0</v>
      </c>
      <c r="E30" s="30">
        <v>0</v>
      </c>
      <c r="F30" s="28">
        <v>0</v>
      </c>
      <c r="G30" s="30">
        <v>0</v>
      </c>
      <c r="H30" s="28">
        <v>0</v>
      </c>
      <c r="I30" s="30">
        <v>0</v>
      </c>
      <c r="J30" s="28"/>
      <c r="K30" s="30"/>
    </row>
    <row r="31" spans="1:11" x14ac:dyDescent="0.15">
      <c r="A31" s="111" t="s">
        <v>139</v>
      </c>
      <c r="B31" s="25">
        <v>0</v>
      </c>
      <c r="C31" s="27">
        <v>0</v>
      </c>
      <c r="D31" s="25">
        <v>0</v>
      </c>
      <c r="E31" s="27">
        <v>0</v>
      </c>
      <c r="F31" s="25">
        <v>0</v>
      </c>
      <c r="G31" s="27">
        <v>0</v>
      </c>
      <c r="H31" s="25">
        <v>0</v>
      </c>
      <c r="I31" s="27">
        <v>0</v>
      </c>
      <c r="J31" s="25"/>
      <c r="K31" s="27"/>
    </row>
    <row r="32" spans="1:11" x14ac:dyDescent="0.15">
      <c r="A32" s="111" t="s">
        <v>140</v>
      </c>
      <c r="B32" s="25">
        <v>0</v>
      </c>
      <c r="C32" s="27">
        <v>0</v>
      </c>
      <c r="D32" s="25">
        <v>0</v>
      </c>
      <c r="E32" s="27">
        <v>0</v>
      </c>
      <c r="F32" s="25">
        <v>0</v>
      </c>
      <c r="G32" s="27">
        <v>0</v>
      </c>
      <c r="H32" s="25">
        <v>0</v>
      </c>
      <c r="I32" s="27">
        <v>0</v>
      </c>
      <c r="J32" s="25"/>
      <c r="K32" s="27"/>
    </row>
    <row r="33" spans="1:11" x14ac:dyDescent="0.15">
      <c r="A33" s="111" t="s">
        <v>141</v>
      </c>
      <c r="B33" s="25">
        <v>0</v>
      </c>
      <c r="C33" s="27">
        <v>0</v>
      </c>
      <c r="D33" s="25">
        <v>0</v>
      </c>
      <c r="E33" s="27">
        <v>0</v>
      </c>
      <c r="F33" s="25">
        <v>0</v>
      </c>
      <c r="G33" s="27">
        <v>0</v>
      </c>
      <c r="H33" s="25">
        <v>0</v>
      </c>
      <c r="I33" s="27">
        <v>0</v>
      </c>
      <c r="J33" s="25"/>
      <c r="K33" s="27"/>
    </row>
    <row r="34" spans="1:11" x14ac:dyDescent="0.15">
      <c r="A34" s="122" t="s">
        <v>142</v>
      </c>
      <c r="B34" s="31">
        <v>0</v>
      </c>
      <c r="C34" s="33">
        <v>0</v>
      </c>
      <c r="D34" s="31">
        <v>0</v>
      </c>
      <c r="E34" s="33">
        <v>0</v>
      </c>
      <c r="F34" s="31">
        <v>0</v>
      </c>
      <c r="G34" s="33">
        <v>0</v>
      </c>
      <c r="H34" s="31">
        <v>0</v>
      </c>
      <c r="I34" s="33">
        <v>0</v>
      </c>
      <c r="J34" s="31"/>
      <c r="K34" s="33"/>
    </row>
    <row r="35" spans="1:11" x14ac:dyDescent="0.15">
      <c r="A35" s="111" t="s">
        <v>143</v>
      </c>
      <c r="B35" s="25">
        <v>0</v>
      </c>
      <c r="C35" s="27">
        <v>65200</v>
      </c>
      <c r="D35" s="25">
        <v>0</v>
      </c>
      <c r="E35" s="27">
        <v>125300</v>
      </c>
      <c r="F35" s="25">
        <v>0</v>
      </c>
      <c r="G35" s="27">
        <v>200000</v>
      </c>
      <c r="H35" s="25">
        <v>0</v>
      </c>
      <c r="I35" s="27">
        <v>246000</v>
      </c>
      <c r="J35" s="25"/>
      <c r="K35" s="27"/>
    </row>
    <row r="36" spans="1:11" x14ac:dyDescent="0.15">
      <c r="A36" s="111" t="s">
        <v>144</v>
      </c>
      <c r="B36" s="25">
        <v>0</v>
      </c>
      <c r="C36" s="27">
        <v>0</v>
      </c>
      <c r="D36" s="25">
        <v>0</v>
      </c>
      <c r="E36" s="27">
        <v>0</v>
      </c>
      <c r="F36" s="25">
        <v>0</v>
      </c>
      <c r="G36" s="27">
        <v>0</v>
      </c>
      <c r="H36" s="25">
        <v>0</v>
      </c>
      <c r="I36" s="27">
        <v>0</v>
      </c>
      <c r="J36" s="25"/>
      <c r="K36" s="27"/>
    </row>
    <row r="37" spans="1:11" x14ac:dyDescent="0.15">
      <c r="A37" s="111" t="s">
        <v>145</v>
      </c>
      <c r="B37" s="25">
        <v>0</v>
      </c>
      <c r="C37" s="27">
        <v>0</v>
      </c>
      <c r="D37" s="25">
        <v>0</v>
      </c>
      <c r="E37" s="27">
        <v>0</v>
      </c>
      <c r="F37" s="25">
        <v>0</v>
      </c>
      <c r="G37" s="27">
        <v>0</v>
      </c>
      <c r="H37" s="25">
        <v>0</v>
      </c>
      <c r="I37" s="27">
        <v>0</v>
      </c>
      <c r="J37" s="25"/>
      <c r="K37" s="27"/>
    </row>
    <row r="38" spans="1:11" x14ac:dyDescent="0.15">
      <c r="A38" s="111" t="s">
        <v>146</v>
      </c>
      <c r="B38" s="25">
        <v>0</v>
      </c>
      <c r="C38" s="27">
        <v>0</v>
      </c>
      <c r="D38" s="25">
        <v>0</v>
      </c>
      <c r="E38" s="27">
        <v>0</v>
      </c>
      <c r="F38" s="25">
        <v>0</v>
      </c>
      <c r="G38" s="27">
        <v>0</v>
      </c>
      <c r="H38" s="25">
        <v>0</v>
      </c>
      <c r="I38" s="27">
        <v>0</v>
      </c>
      <c r="J38" s="25"/>
      <c r="K38" s="27"/>
    </row>
    <row r="39" spans="1:11" x14ac:dyDescent="0.15">
      <c r="A39" s="111" t="s">
        <v>147</v>
      </c>
      <c r="B39" s="25">
        <v>0</v>
      </c>
      <c r="C39" s="27">
        <v>0</v>
      </c>
      <c r="D39" s="25">
        <v>0</v>
      </c>
      <c r="E39" s="27">
        <v>0</v>
      </c>
      <c r="F39" s="25">
        <v>0</v>
      </c>
      <c r="G39" s="27">
        <v>0</v>
      </c>
      <c r="H39" s="25">
        <v>0</v>
      </c>
      <c r="I39" s="27">
        <v>0</v>
      </c>
      <c r="J39" s="25"/>
      <c r="K39" s="27"/>
    </row>
    <row r="40" spans="1:11" x14ac:dyDescent="0.15">
      <c r="A40" s="110" t="s">
        <v>148</v>
      </c>
      <c r="B40" s="28">
        <v>0</v>
      </c>
      <c r="C40" s="30">
        <v>0</v>
      </c>
      <c r="D40" s="28">
        <v>0</v>
      </c>
      <c r="E40" s="30">
        <v>0</v>
      </c>
      <c r="F40" s="28">
        <v>0</v>
      </c>
      <c r="G40" s="30">
        <v>0</v>
      </c>
      <c r="H40" s="28">
        <v>0</v>
      </c>
      <c r="I40" s="30">
        <v>0</v>
      </c>
      <c r="J40" s="28"/>
      <c r="K40" s="30"/>
    </row>
    <row r="41" spans="1:11" x14ac:dyDescent="0.15">
      <c r="A41" s="111" t="s">
        <v>149</v>
      </c>
      <c r="B41" s="25">
        <v>0</v>
      </c>
      <c r="C41" s="27">
        <v>0</v>
      </c>
      <c r="D41" s="25">
        <v>0</v>
      </c>
      <c r="E41" s="27">
        <v>0</v>
      </c>
      <c r="F41" s="25">
        <v>0</v>
      </c>
      <c r="G41" s="27">
        <v>0</v>
      </c>
      <c r="H41" s="25">
        <v>0</v>
      </c>
      <c r="I41" s="27">
        <v>0</v>
      </c>
      <c r="J41" s="25"/>
      <c r="K41" s="27"/>
    </row>
    <row r="42" spans="1:11" x14ac:dyDescent="0.15">
      <c r="A42" s="111" t="s">
        <v>150</v>
      </c>
      <c r="B42" s="25">
        <v>0</v>
      </c>
      <c r="C42" s="27">
        <v>0</v>
      </c>
      <c r="D42" s="25">
        <v>0</v>
      </c>
      <c r="E42" s="27">
        <v>0</v>
      </c>
      <c r="F42" s="25">
        <v>0</v>
      </c>
      <c r="G42" s="27">
        <v>0</v>
      </c>
      <c r="H42" s="25">
        <v>0</v>
      </c>
      <c r="I42" s="27">
        <v>0</v>
      </c>
      <c r="J42" s="25"/>
      <c r="K42" s="27"/>
    </row>
    <row r="43" spans="1:11" x14ac:dyDescent="0.15">
      <c r="A43" s="111" t="s">
        <v>151</v>
      </c>
      <c r="B43" s="25">
        <v>0</v>
      </c>
      <c r="C43" s="27">
        <v>0</v>
      </c>
      <c r="D43" s="25">
        <v>0</v>
      </c>
      <c r="E43" s="27">
        <v>0</v>
      </c>
      <c r="F43" s="25">
        <v>0</v>
      </c>
      <c r="G43" s="27">
        <v>0</v>
      </c>
      <c r="H43" s="25">
        <v>0</v>
      </c>
      <c r="I43" s="27">
        <v>0</v>
      </c>
      <c r="J43" s="25"/>
      <c r="K43" s="27"/>
    </row>
    <row r="44" spans="1:11" x14ac:dyDescent="0.15">
      <c r="A44" s="122" t="s">
        <v>152</v>
      </c>
      <c r="B44" s="31">
        <v>0</v>
      </c>
      <c r="C44" s="33">
        <v>0</v>
      </c>
      <c r="D44" s="31">
        <v>0</v>
      </c>
      <c r="E44" s="33">
        <v>0</v>
      </c>
      <c r="F44" s="31">
        <v>0</v>
      </c>
      <c r="G44" s="33">
        <v>0</v>
      </c>
      <c r="H44" s="31">
        <v>0</v>
      </c>
      <c r="I44" s="33">
        <v>0</v>
      </c>
      <c r="J44" s="31"/>
      <c r="K44" s="33"/>
    </row>
    <row r="45" spans="1:11" x14ac:dyDescent="0.15">
      <c r="A45" s="111" t="s">
        <v>153</v>
      </c>
      <c r="B45" s="25">
        <v>0</v>
      </c>
      <c r="C45" s="27">
        <v>0</v>
      </c>
      <c r="D45" s="25">
        <v>0</v>
      </c>
      <c r="E45" s="27">
        <v>0</v>
      </c>
      <c r="F45" s="25">
        <v>0</v>
      </c>
      <c r="G45" s="27">
        <v>0</v>
      </c>
      <c r="H45" s="25">
        <v>0</v>
      </c>
      <c r="I45" s="27">
        <v>0</v>
      </c>
      <c r="J45" s="25"/>
      <c r="K45" s="27"/>
    </row>
    <row r="46" spans="1:11" x14ac:dyDescent="0.15">
      <c r="A46" s="111" t="s">
        <v>154</v>
      </c>
      <c r="B46" s="25">
        <v>0</v>
      </c>
      <c r="C46" s="27">
        <v>1142000</v>
      </c>
      <c r="D46" s="25">
        <v>0</v>
      </c>
      <c r="E46" s="27">
        <v>776406</v>
      </c>
      <c r="F46" s="25">
        <v>0</v>
      </c>
      <c r="G46" s="27">
        <v>509620</v>
      </c>
      <c r="H46" s="25">
        <v>0</v>
      </c>
      <c r="I46" s="27">
        <v>352520</v>
      </c>
      <c r="J46" s="25"/>
      <c r="K46" s="27"/>
    </row>
    <row r="47" spans="1:11" x14ac:dyDescent="0.15">
      <c r="A47" s="111" t="s">
        <v>155</v>
      </c>
      <c r="B47" s="25">
        <v>0</v>
      </c>
      <c r="C47" s="27">
        <v>1406558</v>
      </c>
      <c r="D47" s="25">
        <v>0</v>
      </c>
      <c r="E47" s="27">
        <v>2320000</v>
      </c>
      <c r="F47" s="25">
        <v>0</v>
      </c>
      <c r="G47" s="27">
        <v>1710000</v>
      </c>
      <c r="H47" s="25">
        <v>0</v>
      </c>
      <c r="I47" s="27">
        <v>1810000</v>
      </c>
      <c r="J47" s="25"/>
      <c r="K47" s="27"/>
    </row>
    <row r="48" spans="1:11" x14ac:dyDescent="0.15">
      <c r="A48" s="111" t="s">
        <v>156</v>
      </c>
      <c r="B48" s="25">
        <v>0</v>
      </c>
      <c r="C48" s="27">
        <v>985491</v>
      </c>
      <c r="D48" s="25">
        <v>0</v>
      </c>
      <c r="E48" s="27">
        <v>939800</v>
      </c>
      <c r="F48" s="25">
        <v>0</v>
      </c>
      <c r="G48" s="27">
        <v>1070200</v>
      </c>
      <c r="H48" s="25">
        <v>0</v>
      </c>
      <c r="I48" s="27">
        <v>1234900</v>
      </c>
      <c r="J48" s="25"/>
      <c r="K48" s="27"/>
    </row>
    <row r="49" spans="1:11" x14ac:dyDescent="0.15">
      <c r="A49" s="111" t="s">
        <v>157</v>
      </c>
      <c r="B49" s="25">
        <v>0</v>
      </c>
      <c r="C49" s="27">
        <v>50000</v>
      </c>
      <c r="D49" s="25">
        <v>0</v>
      </c>
      <c r="E49" s="27">
        <v>0</v>
      </c>
      <c r="F49" s="25">
        <v>0</v>
      </c>
      <c r="G49" s="27">
        <v>0</v>
      </c>
      <c r="H49" s="25">
        <v>0</v>
      </c>
      <c r="I49" s="27">
        <v>0</v>
      </c>
      <c r="J49" s="25"/>
      <c r="K49" s="27"/>
    </row>
    <row r="50" spans="1:11" x14ac:dyDescent="0.15">
      <c r="A50" s="111" t="s">
        <v>158</v>
      </c>
      <c r="B50" s="25">
        <v>0</v>
      </c>
      <c r="C50" s="27">
        <v>690000</v>
      </c>
      <c r="D50" s="25">
        <v>0</v>
      </c>
      <c r="E50" s="27">
        <v>865000</v>
      </c>
      <c r="F50" s="25">
        <v>0</v>
      </c>
      <c r="G50" s="27">
        <v>1136000</v>
      </c>
      <c r="H50" s="25">
        <v>0</v>
      </c>
      <c r="I50" s="27">
        <v>974000</v>
      </c>
      <c r="J50" s="25"/>
      <c r="K50" s="27"/>
    </row>
    <row r="51" spans="1:11" x14ac:dyDescent="0.15">
      <c r="A51" s="111" t="s">
        <v>159</v>
      </c>
      <c r="B51" s="25">
        <v>0</v>
      </c>
      <c r="C51" s="27">
        <v>0</v>
      </c>
      <c r="D51" s="25">
        <v>0</v>
      </c>
      <c r="E51" s="27">
        <v>0</v>
      </c>
      <c r="F51" s="25">
        <v>0</v>
      </c>
      <c r="G51" s="27">
        <v>0</v>
      </c>
      <c r="H51" s="25">
        <v>0</v>
      </c>
      <c r="I51" s="27">
        <v>0</v>
      </c>
      <c r="J51" s="25"/>
      <c r="K51" s="27"/>
    </row>
    <row r="52" spans="1:11" x14ac:dyDescent="0.15">
      <c r="A52" s="140" t="s">
        <v>189</v>
      </c>
      <c r="B52" s="141">
        <f t="shared" ref="B52:K52" si="0">SUM(B5:B51)</f>
        <v>0</v>
      </c>
      <c r="C52" s="143">
        <f t="shared" si="0"/>
        <v>11068697</v>
      </c>
      <c r="D52" s="141">
        <f t="shared" ref="D52:I52" si="1">SUM(D5:D51)</f>
        <v>0</v>
      </c>
      <c r="E52" s="143">
        <f t="shared" si="1"/>
        <v>10009711</v>
      </c>
      <c r="F52" s="141">
        <f t="shared" si="1"/>
        <v>0</v>
      </c>
      <c r="G52" s="143">
        <f t="shared" si="1"/>
        <v>10296758</v>
      </c>
      <c r="H52" s="141">
        <f t="shared" si="1"/>
        <v>0</v>
      </c>
      <c r="I52" s="143">
        <f t="shared" si="1"/>
        <v>10114729</v>
      </c>
      <c r="J52" s="141">
        <f t="shared" si="0"/>
        <v>0</v>
      </c>
      <c r="K52" s="143">
        <f t="shared" si="0"/>
        <v>0</v>
      </c>
    </row>
  </sheetData>
  <mergeCells count="6">
    <mergeCell ref="A3:A4"/>
    <mergeCell ref="B3:C3"/>
    <mergeCell ref="J3:K3"/>
    <mergeCell ref="D3:E3"/>
    <mergeCell ref="F3:G3"/>
    <mergeCell ref="H3:I3"/>
  </mergeCells>
  <phoneticPr fontId="1"/>
  <pageMargins left="0.70866141732283472" right="0.70866141732283472" top="0.74803149606299213" bottom="0.74803149606299213" header="0.31496062992125984" footer="0.31496062992125984"/>
  <pageSetup paperSize="9" scale="7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701E7-14B8-46F7-824D-FBD126DB89D3}">
  <dimension ref="A1:K54"/>
  <sheetViews>
    <sheetView view="pageBreakPreview" zoomScale="90" zoomScaleNormal="80" zoomScaleSheetLayoutView="90" workbookViewId="0">
      <pane xSplit="1" ySplit="4" topLeftCell="C5" activePane="bottomRight" state="frozen"/>
      <selection pane="topRight" activeCell="B1" sqref="B1"/>
      <selection pane="bottomLeft" activeCell="A6" sqref="A6"/>
      <selection pane="bottomRight" activeCell="J6" sqref="J6"/>
    </sheetView>
  </sheetViews>
  <sheetFormatPr defaultRowHeight="12" x14ac:dyDescent="0.15"/>
  <cols>
    <col min="1" max="1" width="15.625" style="105" customWidth="1"/>
    <col min="2" max="11" width="17.625" style="105" customWidth="1"/>
    <col min="12" max="16384" width="9" style="105"/>
  </cols>
  <sheetData>
    <row r="1" spans="1:11" ht="19.5" customHeight="1" x14ac:dyDescent="0.15">
      <c r="A1" s="104" t="s">
        <v>165</v>
      </c>
    </row>
    <row r="2" spans="1:11" x14ac:dyDescent="0.15">
      <c r="C2" s="106"/>
      <c r="E2" s="106"/>
      <c r="G2" s="106"/>
      <c r="I2" s="106"/>
      <c r="K2" s="106" t="s">
        <v>107</v>
      </c>
    </row>
    <row r="3" spans="1:11" x14ac:dyDescent="0.15">
      <c r="A3" s="241" t="s">
        <v>108</v>
      </c>
      <c r="B3" s="242" t="s">
        <v>163</v>
      </c>
      <c r="C3" s="244"/>
      <c r="D3" s="242" t="s">
        <v>164</v>
      </c>
      <c r="E3" s="244"/>
      <c r="F3" s="242" t="s">
        <v>185</v>
      </c>
      <c r="G3" s="244"/>
      <c r="H3" s="242" t="s">
        <v>198</v>
      </c>
      <c r="I3" s="244"/>
      <c r="J3" s="242" t="s">
        <v>203</v>
      </c>
      <c r="K3" s="244"/>
    </row>
    <row r="4" spans="1:11" ht="24" x14ac:dyDescent="0.15">
      <c r="A4" s="241"/>
      <c r="B4" s="107" t="s">
        <v>111</v>
      </c>
      <c r="C4" s="109" t="s">
        <v>113</v>
      </c>
      <c r="D4" s="107" t="s">
        <v>111</v>
      </c>
      <c r="E4" s="109" t="s">
        <v>113</v>
      </c>
      <c r="F4" s="107" t="s">
        <v>111</v>
      </c>
      <c r="G4" s="109" t="s">
        <v>113</v>
      </c>
      <c r="H4" s="107" t="s">
        <v>111</v>
      </c>
      <c r="I4" s="109" t="s">
        <v>113</v>
      </c>
      <c r="J4" s="107" t="s">
        <v>111</v>
      </c>
      <c r="K4" s="109" t="s">
        <v>113</v>
      </c>
    </row>
    <row r="5" spans="1:11" x14ac:dyDescent="0.15">
      <c r="A5" s="110" t="s">
        <v>6</v>
      </c>
      <c r="B5" s="28">
        <v>0</v>
      </c>
      <c r="C5" s="30">
        <v>16000</v>
      </c>
      <c r="D5" s="28">
        <v>0</v>
      </c>
      <c r="E5" s="30">
        <v>86000</v>
      </c>
      <c r="F5" s="28">
        <v>0</v>
      </c>
      <c r="G5" s="30">
        <v>48000</v>
      </c>
      <c r="H5" s="28">
        <v>0</v>
      </c>
      <c r="I5" s="30">
        <v>81000</v>
      </c>
      <c r="J5" s="28"/>
      <c r="K5" s="30"/>
    </row>
    <row r="6" spans="1:11" x14ac:dyDescent="0.15">
      <c r="A6" s="111" t="s">
        <v>114</v>
      </c>
      <c r="B6" s="25">
        <v>0</v>
      </c>
      <c r="C6" s="27">
        <v>5266</v>
      </c>
      <c r="D6" s="25">
        <v>0</v>
      </c>
      <c r="E6" s="27">
        <v>53000</v>
      </c>
      <c r="F6" s="25">
        <v>0</v>
      </c>
      <c r="G6" s="27">
        <v>178000</v>
      </c>
      <c r="H6" s="25">
        <v>0</v>
      </c>
      <c r="I6" s="27">
        <v>320490</v>
      </c>
      <c r="J6" s="25"/>
      <c r="K6" s="27"/>
    </row>
    <row r="7" spans="1:11" x14ac:dyDescent="0.15">
      <c r="A7" s="111" t="s">
        <v>115</v>
      </c>
      <c r="B7" s="25">
        <v>0</v>
      </c>
      <c r="C7" s="27">
        <v>0</v>
      </c>
      <c r="D7" s="25">
        <v>0</v>
      </c>
      <c r="E7" s="27">
        <v>0</v>
      </c>
      <c r="F7" s="25">
        <v>0</v>
      </c>
      <c r="G7" s="27">
        <v>0</v>
      </c>
      <c r="H7" s="25">
        <v>0</v>
      </c>
      <c r="I7" s="27">
        <v>0</v>
      </c>
      <c r="J7" s="25"/>
      <c r="K7" s="27"/>
    </row>
    <row r="8" spans="1:11" x14ac:dyDescent="0.15">
      <c r="A8" s="111" t="s">
        <v>116</v>
      </c>
      <c r="B8" s="25">
        <v>0</v>
      </c>
      <c r="C8" s="27">
        <v>0</v>
      </c>
      <c r="D8" s="25">
        <v>0</v>
      </c>
      <c r="E8" s="27">
        <v>0</v>
      </c>
      <c r="F8" s="25">
        <v>0</v>
      </c>
      <c r="G8" s="27">
        <v>0</v>
      </c>
      <c r="H8" s="25">
        <v>0</v>
      </c>
      <c r="I8" s="27">
        <v>0</v>
      </c>
      <c r="J8" s="25"/>
      <c r="K8" s="27"/>
    </row>
    <row r="9" spans="1:11" x14ac:dyDescent="0.15">
      <c r="A9" s="111" t="s">
        <v>117</v>
      </c>
      <c r="B9" s="25">
        <v>0</v>
      </c>
      <c r="C9" s="27">
        <v>308000</v>
      </c>
      <c r="D9" s="25">
        <v>0</v>
      </c>
      <c r="E9" s="27">
        <v>242230</v>
      </c>
      <c r="F9" s="25">
        <v>0</v>
      </c>
      <c r="G9" s="27">
        <v>61000</v>
      </c>
      <c r="H9" s="25">
        <v>0</v>
      </c>
      <c r="I9" s="27">
        <v>61000</v>
      </c>
      <c r="J9" s="25"/>
      <c r="K9" s="27"/>
    </row>
    <row r="10" spans="1:11" x14ac:dyDescent="0.15">
      <c r="A10" s="110" t="s">
        <v>118</v>
      </c>
      <c r="B10" s="28">
        <v>0</v>
      </c>
      <c r="C10" s="30">
        <v>326000</v>
      </c>
      <c r="D10" s="28">
        <v>0</v>
      </c>
      <c r="E10" s="30">
        <v>850000</v>
      </c>
      <c r="F10" s="28">
        <v>0</v>
      </c>
      <c r="G10" s="30">
        <v>1107000</v>
      </c>
      <c r="H10" s="28">
        <v>0</v>
      </c>
      <c r="I10" s="30">
        <v>367000</v>
      </c>
      <c r="J10" s="28"/>
      <c r="K10" s="30"/>
    </row>
    <row r="11" spans="1:11" x14ac:dyDescent="0.15">
      <c r="A11" s="111" t="s">
        <v>119</v>
      </c>
      <c r="B11" s="25">
        <v>0</v>
      </c>
      <c r="C11" s="27">
        <v>262500</v>
      </c>
      <c r="D11" s="25">
        <v>0</v>
      </c>
      <c r="E11" s="27">
        <v>115500</v>
      </c>
      <c r="F11" s="25">
        <v>0</v>
      </c>
      <c r="G11" s="27">
        <v>162700</v>
      </c>
      <c r="H11" s="25">
        <v>0</v>
      </c>
      <c r="I11" s="27">
        <v>259200</v>
      </c>
      <c r="J11" s="25"/>
      <c r="K11" s="27"/>
    </row>
    <row r="12" spans="1:11" x14ac:dyDescent="0.15">
      <c r="A12" s="111" t="s">
        <v>120</v>
      </c>
      <c r="B12" s="25">
        <v>0</v>
      </c>
      <c r="C12" s="27">
        <v>0</v>
      </c>
      <c r="D12" s="25">
        <v>0</v>
      </c>
      <c r="E12" s="27">
        <v>0</v>
      </c>
      <c r="F12" s="25">
        <v>0</v>
      </c>
      <c r="G12" s="27">
        <v>0</v>
      </c>
      <c r="H12" s="25">
        <v>0</v>
      </c>
      <c r="I12" s="27">
        <v>0</v>
      </c>
      <c r="J12" s="25"/>
      <c r="K12" s="27"/>
    </row>
    <row r="13" spans="1:11" x14ac:dyDescent="0.15">
      <c r="A13" s="111" t="s">
        <v>121</v>
      </c>
      <c r="B13" s="25">
        <v>0</v>
      </c>
      <c r="C13" s="27">
        <v>77972</v>
      </c>
      <c r="D13" s="25">
        <v>0</v>
      </c>
      <c r="E13" s="27">
        <v>95600</v>
      </c>
      <c r="F13" s="25">
        <v>0</v>
      </c>
      <c r="G13" s="27">
        <v>111000</v>
      </c>
      <c r="H13" s="25">
        <v>0</v>
      </c>
      <c r="I13" s="27">
        <v>100544</v>
      </c>
      <c r="J13" s="25"/>
      <c r="K13" s="27"/>
    </row>
    <row r="14" spans="1:11" x14ac:dyDescent="0.15">
      <c r="A14" s="122" t="s">
        <v>122</v>
      </c>
      <c r="B14" s="31">
        <v>0</v>
      </c>
      <c r="C14" s="33">
        <v>69750</v>
      </c>
      <c r="D14" s="31">
        <v>0</v>
      </c>
      <c r="E14" s="33">
        <v>90000</v>
      </c>
      <c r="F14" s="31">
        <v>0</v>
      </c>
      <c r="G14" s="33">
        <v>75000</v>
      </c>
      <c r="H14" s="31">
        <v>0</v>
      </c>
      <c r="I14" s="33">
        <v>128800</v>
      </c>
      <c r="J14" s="31"/>
      <c r="K14" s="33"/>
    </row>
    <row r="15" spans="1:11" x14ac:dyDescent="0.15">
      <c r="A15" s="111" t="s">
        <v>123</v>
      </c>
      <c r="B15" s="25">
        <v>0</v>
      </c>
      <c r="C15" s="27">
        <v>30000</v>
      </c>
      <c r="D15" s="25">
        <v>0</v>
      </c>
      <c r="E15" s="27">
        <v>0</v>
      </c>
      <c r="F15" s="25">
        <v>0</v>
      </c>
      <c r="G15" s="27">
        <v>0</v>
      </c>
      <c r="H15" s="25">
        <v>0</v>
      </c>
      <c r="I15" s="27">
        <v>278932</v>
      </c>
      <c r="J15" s="25"/>
      <c r="K15" s="27"/>
    </row>
    <row r="16" spans="1:11" x14ac:dyDescent="0.15">
      <c r="A16" s="111" t="s">
        <v>124</v>
      </c>
      <c r="B16" s="25">
        <v>0</v>
      </c>
      <c r="C16" s="27">
        <v>639950</v>
      </c>
      <c r="D16" s="25">
        <v>0</v>
      </c>
      <c r="E16" s="27">
        <v>574210</v>
      </c>
      <c r="F16" s="25">
        <v>0</v>
      </c>
      <c r="G16" s="27">
        <v>369000</v>
      </c>
      <c r="H16" s="25">
        <v>0</v>
      </c>
      <c r="I16" s="27">
        <v>360000</v>
      </c>
      <c r="J16" s="25"/>
      <c r="K16" s="27"/>
    </row>
    <row r="17" spans="1:11" x14ac:dyDescent="0.15">
      <c r="A17" s="111" t="s">
        <v>125</v>
      </c>
      <c r="B17" s="25">
        <v>0</v>
      </c>
      <c r="C17" s="27">
        <v>0</v>
      </c>
      <c r="D17" s="25">
        <v>0</v>
      </c>
      <c r="E17" s="27">
        <v>0</v>
      </c>
      <c r="F17" s="25">
        <v>0</v>
      </c>
      <c r="G17" s="27">
        <v>0</v>
      </c>
      <c r="H17" s="25">
        <v>0</v>
      </c>
      <c r="I17" s="27">
        <v>0</v>
      </c>
      <c r="J17" s="25"/>
      <c r="K17" s="27"/>
    </row>
    <row r="18" spans="1:11" x14ac:dyDescent="0.15">
      <c r="A18" s="111" t="s">
        <v>126</v>
      </c>
      <c r="B18" s="25">
        <v>0</v>
      </c>
      <c r="C18" s="27">
        <v>0</v>
      </c>
      <c r="D18" s="25">
        <v>0</v>
      </c>
      <c r="E18" s="27">
        <v>0</v>
      </c>
      <c r="F18" s="25">
        <v>0</v>
      </c>
      <c r="G18" s="27">
        <v>248000</v>
      </c>
      <c r="H18" s="25">
        <v>0</v>
      </c>
      <c r="I18" s="27">
        <v>192000</v>
      </c>
      <c r="J18" s="25"/>
      <c r="K18" s="27"/>
    </row>
    <row r="19" spans="1:11" x14ac:dyDescent="0.15">
      <c r="A19" s="111" t="s">
        <v>127</v>
      </c>
      <c r="B19" s="25">
        <v>0</v>
      </c>
      <c r="C19" s="27">
        <v>2669650</v>
      </c>
      <c r="D19" s="25">
        <v>0</v>
      </c>
      <c r="E19" s="27">
        <v>1414000</v>
      </c>
      <c r="F19" s="25">
        <v>0</v>
      </c>
      <c r="G19" s="27">
        <v>1721000</v>
      </c>
      <c r="H19" s="25">
        <v>0</v>
      </c>
      <c r="I19" s="27">
        <v>1555000</v>
      </c>
      <c r="J19" s="25"/>
      <c r="K19" s="27"/>
    </row>
    <row r="20" spans="1:11" x14ac:dyDescent="0.15">
      <c r="A20" s="110" t="s">
        <v>128</v>
      </c>
      <c r="B20" s="28">
        <v>0</v>
      </c>
      <c r="C20" s="30">
        <v>176500</v>
      </c>
      <c r="D20" s="28">
        <v>0</v>
      </c>
      <c r="E20" s="30">
        <v>231300</v>
      </c>
      <c r="F20" s="28">
        <v>0</v>
      </c>
      <c r="G20" s="30">
        <v>316000</v>
      </c>
      <c r="H20" s="28">
        <v>0</v>
      </c>
      <c r="I20" s="30">
        <v>178000</v>
      </c>
      <c r="J20" s="28"/>
      <c r="K20" s="30"/>
    </row>
    <row r="21" spans="1:11" x14ac:dyDescent="0.15">
      <c r="A21" s="111" t="s">
        <v>129</v>
      </c>
      <c r="B21" s="25">
        <v>0</v>
      </c>
      <c r="C21" s="27">
        <v>282100</v>
      </c>
      <c r="D21" s="25">
        <v>0</v>
      </c>
      <c r="E21" s="27">
        <v>131000</v>
      </c>
      <c r="F21" s="25">
        <v>0</v>
      </c>
      <c r="G21" s="27">
        <v>222000</v>
      </c>
      <c r="H21" s="25">
        <v>0</v>
      </c>
      <c r="I21" s="27">
        <v>103000</v>
      </c>
      <c r="J21" s="25"/>
      <c r="K21" s="27"/>
    </row>
    <row r="22" spans="1:11" x14ac:dyDescent="0.15">
      <c r="A22" s="111" t="s">
        <v>130</v>
      </c>
      <c r="B22" s="25">
        <v>0</v>
      </c>
      <c r="C22" s="27">
        <v>37000</v>
      </c>
      <c r="D22" s="25">
        <v>0</v>
      </c>
      <c r="E22" s="27">
        <v>6000</v>
      </c>
      <c r="F22" s="25">
        <v>0</v>
      </c>
      <c r="G22" s="27">
        <v>0</v>
      </c>
      <c r="H22" s="25">
        <v>0</v>
      </c>
      <c r="I22" s="27">
        <v>0</v>
      </c>
      <c r="J22" s="25"/>
      <c r="K22" s="27"/>
    </row>
    <row r="23" spans="1:11" x14ac:dyDescent="0.15">
      <c r="A23" s="111" t="s">
        <v>131</v>
      </c>
      <c r="B23" s="25">
        <v>0</v>
      </c>
      <c r="C23" s="27">
        <v>136990</v>
      </c>
      <c r="D23" s="25">
        <v>0</v>
      </c>
      <c r="E23" s="27">
        <v>88440</v>
      </c>
      <c r="F23" s="25">
        <v>0</v>
      </c>
      <c r="G23" s="27">
        <v>147805</v>
      </c>
      <c r="H23" s="25">
        <v>0</v>
      </c>
      <c r="I23" s="27">
        <v>113000</v>
      </c>
      <c r="J23" s="25"/>
      <c r="K23" s="27"/>
    </row>
    <row r="24" spans="1:11" x14ac:dyDescent="0.15">
      <c r="A24" s="122" t="s">
        <v>132</v>
      </c>
      <c r="B24" s="31">
        <v>0</v>
      </c>
      <c r="C24" s="33">
        <v>1707000</v>
      </c>
      <c r="D24" s="31">
        <v>0</v>
      </c>
      <c r="E24" s="33">
        <v>1188000</v>
      </c>
      <c r="F24" s="31">
        <v>0</v>
      </c>
      <c r="G24" s="33">
        <v>1089750</v>
      </c>
      <c r="H24" s="31">
        <v>0</v>
      </c>
      <c r="I24" s="33">
        <v>1128000</v>
      </c>
      <c r="J24" s="31"/>
      <c r="K24" s="33"/>
    </row>
    <row r="25" spans="1:11" x14ac:dyDescent="0.15">
      <c r="A25" s="111" t="s">
        <v>133</v>
      </c>
      <c r="B25" s="25">
        <v>0</v>
      </c>
      <c r="C25" s="27">
        <v>20000</v>
      </c>
      <c r="D25" s="25">
        <v>0</v>
      </c>
      <c r="E25" s="27">
        <v>27800</v>
      </c>
      <c r="F25" s="25">
        <v>0</v>
      </c>
      <c r="G25" s="27">
        <v>19000</v>
      </c>
      <c r="H25" s="25">
        <v>0</v>
      </c>
      <c r="I25" s="27">
        <v>19000</v>
      </c>
      <c r="J25" s="25"/>
      <c r="K25" s="27"/>
    </row>
    <row r="26" spans="1:11" x14ac:dyDescent="0.15">
      <c r="A26" s="111" t="s">
        <v>134</v>
      </c>
      <c r="B26" s="25">
        <v>0</v>
      </c>
      <c r="C26" s="27">
        <v>392000</v>
      </c>
      <c r="D26" s="25">
        <v>0</v>
      </c>
      <c r="E26" s="27">
        <v>340000</v>
      </c>
      <c r="F26" s="25">
        <v>0</v>
      </c>
      <c r="G26" s="27">
        <v>146500</v>
      </c>
      <c r="H26" s="25">
        <v>0</v>
      </c>
      <c r="I26" s="27">
        <v>147000</v>
      </c>
      <c r="J26" s="25"/>
      <c r="K26" s="27"/>
    </row>
    <row r="27" spans="1:11" x14ac:dyDescent="0.15">
      <c r="A27" s="111" t="s">
        <v>135</v>
      </c>
      <c r="B27" s="25">
        <v>0</v>
      </c>
      <c r="C27" s="27">
        <v>82000</v>
      </c>
      <c r="D27" s="25">
        <v>0</v>
      </c>
      <c r="E27" s="27">
        <v>178000</v>
      </c>
      <c r="F27" s="25">
        <v>0</v>
      </c>
      <c r="G27" s="27">
        <v>174000</v>
      </c>
      <c r="H27" s="25">
        <v>0</v>
      </c>
      <c r="I27" s="27">
        <v>153000</v>
      </c>
      <c r="J27" s="25"/>
      <c r="K27" s="27"/>
    </row>
    <row r="28" spans="1:11" x14ac:dyDescent="0.15">
      <c r="A28" s="111" t="s">
        <v>136</v>
      </c>
      <c r="B28" s="25">
        <v>0</v>
      </c>
      <c r="C28" s="27">
        <v>0</v>
      </c>
      <c r="D28" s="25">
        <v>0</v>
      </c>
      <c r="E28" s="27">
        <v>0</v>
      </c>
      <c r="F28" s="25">
        <v>0</v>
      </c>
      <c r="G28" s="27">
        <v>5000</v>
      </c>
      <c r="H28" s="25">
        <v>0</v>
      </c>
      <c r="I28" s="27">
        <v>55000</v>
      </c>
      <c r="J28" s="25"/>
      <c r="K28" s="27"/>
    </row>
    <row r="29" spans="1:11" x14ac:dyDescent="0.15">
      <c r="A29" s="111" t="s">
        <v>137</v>
      </c>
      <c r="B29" s="25">
        <v>0</v>
      </c>
      <c r="C29" s="27">
        <v>0</v>
      </c>
      <c r="D29" s="25">
        <v>0</v>
      </c>
      <c r="E29" s="27">
        <v>0</v>
      </c>
      <c r="F29" s="25">
        <v>0</v>
      </c>
      <c r="G29" s="27">
        <v>0</v>
      </c>
      <c r="H29" s="25">
        <v>0</v>
      </c>
      <c r="I29" s="27">
        <v>0</v>
      </c>
      <c r="J29" s="25"/>
      <c r="K29" s="27"/>
    </row>
    <row r="30" spans="1:11" x14ac:dyDescent="0.15">
      <c r="A30" s="110" t="s">
        <v>138</v>
      </c>
      <c r="B30" s="28">
        <v>0</v>
      </c>
      <c r="C30" s="30">
        <v>105000</v>
      </c>
      <c r="D30" s="28">
        <v>0</v>
      </c>
      <c r="E30" s="30">
        <v>78035</v>
      </c>
      <c r="F30" s="28">
        <v>0</v>
      </c>
      <c r="G30" s="30">
        <v>0</v>
      </c>
      <c r="H30" s="28">
        <v>0</v>
      </c>
      <c r="I30" s="30">
        <v>0</v>
      </c>
      <c r="J30" s="28"/>
      <c r="K30" s="30"/>
    </row>
    <row r="31" spans="1:11" x14ac:dyDescent="0.15">
      <c r="A31" s="111" t="s">
        <v>139</v>
      </c>
      <c r="B31" s="25">
        <v>0</v>
      </c>
      <c r="C31" s="27">
        <v>0</v>
      </c>
      <c r="D31" s="25">
        <v>0</v>
      </c>
      <c r="E31" s="27">
        <v>0</v>
      </c>
      <c r="F31" s="25">
        <v>0</v>
      </c>
      <c r="G31" s="27">
        <v>0</v>
      </c>
      <c r="H31" s="25">
        <v>0</v>
      </c>
      <c r="I31" s="27">
        <v>0</v>
      </c>
      <c r="J31" s="25"/>
      <c r="K31" s="27"/>
    </row>
    <row r="32" spans="1:11" x14ac:dyDescent="0.15">
      <c r="A32" s="111" t="s">
        <v>140</v>
      </c>
      <c r="B32" s="25">
        <v>0</v>
      </c>
      <c r="C32" s="27">
        <v>79950</v>
      </c>
      <c r="D32" s="25">
        <v>0</v>
      </c>
      <c r="E32" s="27">
        <v>10000</v>
      </c>
      <c r="F32" s="25">
        <v>0</v>
      </c>
      <c r="G32" s="27">
        <v>30000</v>
      </c>
      <c r="H32" s="25">
        <v>0</v>
      </c>
      <c r="I32" s="27">
        <v>26000</v>
      </c>
      <c r="J32" s="25"/>
      <c r="K32" s="27"/>
    </row>
    <row r="33" spans="1:11" x14ac:dyDescent="0.15">
      <c r="A33" s="111" t="s">
        <v>141</v>
      </c>
      <c r="B33" s="25">
        <v>0</v>
      </c>
      <c r="C33" s="27">
        <v>227000</v>
      </c>
      <c r="D33" s="25">
        <v>0</v>
      </c>
      <c r="E33" s="27">
        <f>88130+26000</f>
        <v>114130</v>
      </c>
      <c r="F33" s="25">
        <v>0</v>
      </c>
      <c r="G33" s="27">
        <v>78000</v>
      </c>
      <c r="H33" s="25">
        <v>0</v>
      </c>
      <c r="I33" s="27">
        <v>129543</v>
      </c>
      <c r="J33" s="25"/>
      <c r="K33" s="27"/>
    </row>
    <row r="34" spans="1:11" x14ac:dyDescent="0.15">
      <c r="A34" s="122" t="s">
        <v>142</v>
      </c>
      <c r="B34" s="31">
        <v>0</v>
      </c>
      <c r="C34" s="33">
        <v>181000</v>
      </c>
      <c r="D34" s="31">
        <v>0</v>
      </c>
      <c r="E34" s="33">
        <v>594269</v>
      </c>
      <c r="F34" s="31">
        <v>0</v>
      </c>
      <c r="G34" s="33">
        <v>1013000</v>
      </c>
      <c r="H34" s="31">
        <v>0</v>
      </c>
      <c r="I34" s="33">
        <v>358012.21</v>
      </c>
      <c r="J34" s="31"/>
      <c r="K34" s="33"/>
    </row>
    <row r="35" spans="1:11" x14ac:dyDescent="0.15">
      <c r="A35" s="111" t="s">
        <v>143</v>
      </c>
      <c r="B35" s="25">
        <v>0</v>
      </c>
      <c r="C35" s="27">
        <v>7000</v>
      </c>
      <c r="D35" s="25">
        <v>0</v>
      </c>
      <c r="E35" s="27">
        <v>8000</v>
      </c>
      <c r="F35" s="25">
        <v>0</v>
      </c>
      <c r="G35" s="27">
        <v>0</v>
      </c>
      <c r="H35" s="25">
        <v>0</v>
      </c>
      <c r="I35" s="27">
        <v>8000</v>
      </c>
      <c r="J35" s="25"/>
      <c r="K35" s="27"/>
    </row>
    <row r="36" spans="1:11" x14ac:dyDescent="0.15">
      <c r="A36" s="111" t="s">
        <v>144</v>
      </c>
      <c r="B36" s="25">
        <v>0</v>
      </c>
      <c r="C36" s="27">
        <v>38903</v>
      </c>
      <c r="D36" s="25">
        <v>0</v>
      </c>
      <c r="E36" s="27">
        <v>93450</v>
      </c>
      <c r="F36" s="25">
        <v>0</v>
      </c>
      <c r="G36" s="27">
        <v>81900</v>
      </c>
      <c r="H36" s="25">
        <v>0</v>
      </c>
      <c r="I36" s="27">
        <v>52772</v>
      </c>
      <c r="J36" s="25"/>
      <c r="K36" s="27"/>
    </row>
    <row r="37" spans="1:11" x14ac:dyDescent="0.15">
      <c r="A37" s="111" t="s">
        <v>145</v>
      </c>
      <c r="B37" s="25">
        <v>0</v>
      </c>
      <c r="C37" s="27">
        <v>37000</v>
      </c>
      <c r="D37" s="25">
        <v>0</v>
      </c>
      <c r="E37" s="27">
        <v>35158</v>
      </c>
      <c r="F37" s="25">
        <v>0</v>
      </c>
      <c r="G37" s="27">
        <v>40000</v>
      </c>
      <c r="H37" s="25">
        <v>0</v>
      </c>
      <c r="I37" s="27">
        <v>41000</v>
      </c>
      <c r="J37" s="25"/>
      <c r="K37" s="27"/>
    </row>
    <row r="38" spans="1:11" x14ac:dyDescent="0.15">
      <c r="A38" s="111" t="s">
        <v>146</v>
      </c>
      <c r="B38" s="25">
        <v>0</v>
      </c>
      <c r="C38" s="27">
        <v>8500</v>
      </c>
      <c r="D38" s="25">
        <v>0</v>
      </c>
      <c r="E38" s="27">
        <v>0</v>
      </c>
      <c r="F38" s="25">
        <v>0</v>
      </c>
      <c r="G38" s="27">
        <v>0</v>
      </c>
      <c r="H38" s="25">
        <v>0</v>
      </c>
      <c r="I38" s="27">
        <v>0</v>
      </c>
      <c r="J38" s="25"/>
      <c r="K38" s="27"/>
    </row>
    <row r="39" spans="1:11" x14ac:dyDescent="0.15">
      <c r="A39" s="111" t="s">
        <v>147</v>
      </c>
      <c r="B39" s="25">
        <v>0</v>
      </c>
      <c r="C39" s="27">
        <v>287032</v>
      </c>
      <c r="D39" s="25">
        <v>0</v>
      </c>
      <c r="E39" s="27">
        <v>112798</v>
      </c>
      <c r="F39" s="25">
        <v>0</v>
      </c>
      <c r="G39" s="27">
        <v>73997</v>
      </c>
      <c r="H39" s="25">
        <v>0</v>
      </c>
      <c r="I39" s="27">
        <v>79998</v>
      </c>
      <c r="J39" s="25"/>
      <c r="K39" s="27"/>
    </row>
    <row r="40" spans="1:11" x14ac:dyDescent="0.15">
      <c r="A40" s="110" t="s">
        <v>148</v>
      </c>
      <c r="B40" s="28">
        <v>0</v>
      </c>
      <c r="C40" s="30">
        <v>290000</v>
      </c>
      <c r="D40" s="28">
        <v>0</v>
      </c>
      <c r="E40" s="30">
        <v>916000</v>
      </c>
      <c r="F40" s="28">
        <v>0</v>
      </c>
      <c r="G40" s="30">
        <v>1900000</v>
      </c>
      <c r="H40" s="28">
        <v>0</v>
      </c>
      <c r="I40" s="30">
        <v>1743500</v>
      </c>
      <c r="J40" s="28"/>
      <c r="K40" s="30"/>
    </row>
    <row r="41" spans="1:11" x14ac:dyDescent="0.15">
      <c r="A41" s="111" t="s">
        <v>149</v>
      </c>
      <c r="B41" s="25">
        <v>0</v>
      </c>
      <c r="C41" s="27">
        <v>99022</v>
      </c>
      <c r="D41" s="25">
        <v>0</v>
      </c>
      <c r="E41" s="27">
        <v>68550</v>
      </c>
      <c r="F41" s="25">
        <v>0</v>
      </c>
      <c r="G41" s="27">
        <v>91210</v>
      </c>
      <c r="H41" s="25">
        <v>0</v>
      </c>
      <c r="I41" s="27">
        <v>29832</v>
      </c>
      <c r="J41" s="25"/>
      <c r="K41" s="27"/>
    </row>
    <row r="42" spans="1:11" x14ac:dyDescent="0.15">
      <c r="A42" s="111" t="s">
        <v>150</v>
      </c>
      <c r="B42" s="25">
        <v>0</v>
      </c>
      <c r="C42" s="27">
        <v>286000</v>
      </c>
      <c r="D42" s="25">
        <v>0</v>
      </c>
      <c r="E42" s="27">
        <v>100000</v>
      </c>
      <c r="F42" s="25">
        <v>0</v>
      </c>
      <c r="G42" s="27">
        <v>290000</v>
      </c>
      <c r="H42" s="25">
        <v>0</v>
      </c>
      <c r="I42" s="27">
        <v>291590</v>
      </c>
      <c r="J42" s="25"/>
      <c r="K42" s="27"/>
    </row>
    <row r="43" spans="1:11" x14ac:dyDescent="0.15">
      <c r="A43" s="111" t="s">
        <v>151</v>
      </c>
      <c r="B43" s="25">
        <v>0</v>
      </c>
      <c r="C43" s="27">
        <v>82000</v>
      </c>
      <c r="D43" s="25">
        <v>0</v>
      </c>
      <c r="E43" s="27">
        <v>314741</v>
      </c>
      <c r="F43" s="25">
        <v>0</v>
      </c>
      <c r="G43" s="27">
        <v>197750</v>
      </c>
      <c r="H43" s="25">
        <v>0</v>
      </c>
      <c r="I43" s="27">
        <v>247000</v>
      </c>
      <c r="J43" s="25"/>
      <c r="K43" s="27"/>
    </row>
    <row r="44" spans="1:11" x14ac:dyDescent="0.15">
      <c r="A44" s="122" t="s">
        <v>152</v>
      </c>
      <c r="B44" s="31">
        <v>0</v>
      </c>
      <c r="C44" s="33">
        <v>249000</v>
      </c>
      <c r="D44" s="31">
        <v>0</v>
      </c>
      <c r="E44" s="33">
        <v>495000</v>
      </c>
      <c r="F44" s="31">
        <v>0</v>
      </c>
      <c r="G44" s="33">
        <v>145000</v>
      </c>
      <c r="H44" s="31">
        <v>0</v>
      </c>
      <c r="I44" s="33">
        <v>139000</v>
      </c>
      <c r="J44" s="31"/>
      <c r="K44" s="33"/>
    </row>
    <row r="45" spans="1:11" x14ac:dyDescent="0.15">
      <c r="A45" s="111" t="s">
        <v>153</v>
      </c>
      <c r="B45" s="25">
        <v>0</v>
      </c>
      <c r="C45" s="27">
        <v>75500</v>
      </c>
      <c r="D45" s="25">
        <v>0</v>
      </c>
      <c r="E45" s="27">
        <v>213500</v>
      </c>
      <c r="F45" s="25">
        <v>0</v>
      </c>
      <c r="G45" s="27">
        <v>237000</v>
      </c>
      <c r="H45" s="25">
        <v>0</v>
      </c>
      <c r="I45" s="27">
        <v>171000</v>
      </c>
      <c r="J45" s="25"/>
      <c r="K45" s="27"/>
    </row>
    <row r="46" spans="1:11" x14ac:dyDescent="0.15">
      <c r="A46" s="111" t="s">
        <v>154</v>
      </c>
      <c r="B46" s="25">
        <v>0</v>
      </c>
      <c r="C46" s="27">
        <v>1451263</v>
      </c>
      <c r="D46" s="25">
        <v>0</v>
      </c>
      <c r="E46" s="27">
        <v>862040</v>
      </c>
      <c r="F46" s="25">
        <v>0</v>
      </c>
      <c r="G46" s="27">
        <v>677891</v>
      </c>
      <c r="H46" s="25">
        <v>0</v>
      </c>
      <c r="I46" s="27">
        <v>431000</v>
      </c>
      <c r="J46" s="25"/>
      <c r="K46" s="27"/>
    </row>
    <row r="47" spans="1:11" x14ac:dyDescent="0.15">
      <c r="A47" s="111" t="s">
        <v>155</v>
      </c>
      <c r="B47" s="25">
        <v>0</v>
      </c>
      <c r="C47" s="27">
        <v>22000</v>
      </c>
      <c r="D47" s="25">
        <v>0</v>
      </c>
      <c r="E47" s="27">
        <v>68000</v>
      </c>
      <c r="F47" s="25">
        <v>0</v>
      </c>
      <c r="G47" s="27">
        <v>380000</v>
      </c>
      <c r="H47" s="25">
        <v>0</v>
      </c>
      <c r="I47" s="27">
        <v>212000</v>
      </c>
      <c r="J47" s="25"/>
      <c r="K47" s="27"/>
    </row>
    <row r="48" spans="1:11" x14ac:dyDescent="0.15">
      <c r="A48" s="111" t="s">
        <v>156</v>
      </c>
      <c r="B48" s="25">
        <v>0</v>
      </c>
      <c r="C48" s="27">
        <v>505610</v>
      </c>
      <c r="D48" s="25">
        <v>0</v>
      </c>
      <c r="E48" s="27">
        <v>387850</v>
      </c>
      <c r="F48" s="25">
        <v>0</v>
      </c>
      <c r="G48" s="27">
        <v>453900</v>
      </c>
      <c r="H48" s="25">
        <v>0</v>
      </c>
      <c r="I48" s="27">
        <v>464862</v>
      </c>
      <c r="J48" s="25"/>
      <c r="K48" s="27"/>
    </row>
    <row r="49" spans="1:11" x14ac:dyDescent="0.15">
      <c r="A49" s="111" t="s">
        <v>157</v>
      </c>
      <c r="B49" s="25">
        <v>0</v>
      </c>
      <c r="C49" s="27">
        <v>0</v>
      </c>
      <c r="D49" s="25">
        <v>0</v>
      </c>
      <c r="E49" s="27">
        <v>0</v>
      </c>
      <c r="F49" s="25">
        <v>0</v>
      </c>
      <c r="G49" s="27">
        <v>45000</v>
      </c>
      <c r="H49" s="25">
        <v>0</v>
      </c>
      <c r="I49" s="27">
        <v>55000</v>
      </c>
      <c r="J49" s="25"/>
      <c r="K49" s="27"/>
    </row>
    <row r="50" spans="1:11" x14ac:dyDescent="0.15">
      <c r="A50" s="111" t="s">
        <v>158</v>
      </c>
      <c r="B50" s="25">
        <v>0</v>
      </c>
      <c r="C50" s="27">
        <v>183000</v>
      </c>
      <c r="D50" s="25">
        <v>0</v>
      </c>
      <c r="E50" s="27">
        <v>166000</v>
      </c>
      <c r="F50" s="25">
        <v>0</v>
      </c>
      <c r="G50" s="27">
        <v>390000</v>
      </c>
      <c r="H50" s="25">
        <v>0</v>
      </c>
      <c r="I50" s="27">
        <v>396800</v>
      </c>
      <c r="J50" s="25"/>
      <c r="K50" s="27"/>
    </row>
    <row r="51" spans="1:11" x14ac:dyDescent="0.15">
      <c r="A51" s="111" t="s">
        <v>159</v>
      </c>
      <c r="B51" s="25">
        <v>0</v>
      </c>
      <c r="C51" s="27">
        <v>1029500</v>
      </c>
      <c r="D51" s="25">
        <v>0</v>
      </c>
      <c r="E51" s="27">
        <f>288750+608000+135000+125000</f>
        <v>1156750</v>
      </c>
      <c r="F51" s="25">
        <v>0</v>
      </c>
      <c r="G51" s="27">
        <f>289500+440000+145000+40000</f>
        <v>914500</v>
      </c>
      <c r="H51" s="25">
        <v>0</v>
      </c>
      <c r="I51" s="27">
        <v>702500</v>
      </c>
      <c r="J51" s="25"/>
      <c r="K51" s="27"/>
    </row>
    <row r="52" spans="1:11" x14ac:dyDescent="0.15">
      <c r="A52" s="140" t="s">
        <v>189</v>
      </c>
      <c r="B52" s="141">
        <f t="shared" ref="B52:K52" si="0">SUM(B5:B51)</f>
        <v>0</v>
      </c>
      <c r="C52" s="143">
        <f t="shared" si="0"/>
        <v>12482958</v>
      </c>
      <c r="D52" s="141">
        <f t="shared" si="0"/>
        <v>0</v>
      </c>
      <c r="E52" s="143">
        <f t="shared" si="0"/>
        <v>11505351</v>
      </c>
      <c r="F52" s="141">
        <f t="shared" ref="F52:G52" si="1">SUM(F5:F51)</f>
        <v>0</v>
      </c>
      <c r="G52" s="143">
        <f t="shared" si="1"/>
        <v>13239903</v>
      </c>
      <c r="H52" s="141">
        <f t="shared" ref="H52:I52" si="2">SUM(H5:H51)</f>
        <v>0</v>
      </c>
      <c r="I52" s="143">
        <f t="shared" si="2"/>
        <v>11179375.210000001</v>
      </c>
      <c r="J52" s="141">
        <f t="shared" si="0"/>
        <v>0</v>
      </c>
      <c r="K52" s="143">
        <f t="shared" si="0"/>
        <v>0</v>
      </c>
    </row>
    <row r="54" spans="1:11" x14ac:dyDescent="0.15">
      <c r="A54" s="105" t="s">
        <v>166</v>
      </c>
    </row>
  </sheetData>
  <mergeCells count="6">
    <mergeCell ref="A3:A4"/>
    <mergeCell ref="B3:C3"/>
    <mergeCell ref="J3:K3"/>
    <mergeCell ref="D3:E3"/>
    <mergeCell ref="F3:G3"/>
    <mergeCell ref="H3:I3"/>
  </mergeCells>
  <phoneticPr fontId="1"/>
  <pageMargins left="0.7" right="0.7" top="0.75" bottom="0.75" header="0.3" footer="0.3"/>
  <pageSetup paperSize="9" scale="6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294AF-AA3F-4737-BFCE-E6CABA24797D}">
  <sheetPr>
    <pageSetUpPr fitToPage="1"/>
  </sheetPr>
  <dimension ref="A1:P54"/>
  <sheetViews>
    <sheetView view="pageBreakPreview" zoomScale="90" zoomScaleNormal="80" zoomScaleSheetLayoutView="90" workbookViewId="0">
      <pane xSplit="1" ySplit="4" topLeftCell="D5" activePane="bottomRight" state="frozen"/>
      <selection pane="topRight" activeCell="B1" sqref="B1"/>
      <selection pane="bottomLeft" activeCell="A6" sqref="A6"/>
      <selection pane="bottomRight" activeCell="N5" sqref="N5"/>
    </sheetView>
  </sheetViews>
  <sheetFormatPr defaultRowHeight="12" x14ac:dyDescent="0.15"/>
  <cols>
    <col min="1" max="1" width="15.625" style="144" customWidth="1"/>
    <col min="2" max="16" width="12.625" style="144" customWidth="1"/>
    <col min="17" max="16384" width="9" style="144"/>
  </cols>
  <sheetData>
    <row r="1" spans="1:16" ht="21" customHeight="1" x14ac:dyDescent="0.15">
      <c r="A1" s="202" t="s">
        <v>167</v>
      </c>
    </row>
    <row r="2" spans="1:16" x14ac:dyDescent="0.15">
      <c r="D2" s="145"/>
      <c r="G2" s="145"/>
      <c r="J2" s="145"/>
      <c r="M2" s="145"/>
      <c r="P2" s="145" t="s">
        <v>107</v>
      </c>
    </row>
    <row r="3" spans="1:16" x14ac:dyDescent="0.15">
      <c r="A3" s="245" t="s">
        <v>108</v>
      </c>
      <c r="B3" s="246" t="s">
        <v>163</v>
      </c>
      <c r="C3" s="247"/>
      <c r="D3" s="248"/>
      <c r="E3" s="246" t="s">
        <v>164</v>
      </c>
      <c r="F3" s="247"/>
      <c r="G3" s="248"/>
      <c r="H3" s="246" t="s">
        <v>185</v>
      </c>
      <c r="I3" s="247"/>
      <c r="J3" s="248"/>
      <c r="K3" s="246" t="s">
        <v>198</v>
      </c>
      <c r="L3" s="247"/>
      <c r="M3" s="248"/>
      <c r="N3" s="246" t="s">
        <v>203</v>
      </c>
      <c r="O3" s="247"/>
      <c r="P3" s="248"/>
    </row>
    <row r="4" spans="1:16" ht="24" x14ac:dyDescent="0.15">
      <c r="A4" s="245"/>
      <c r="B4" s="146" t="s">
        <v>111</v>
      </c>
      <c r="C4" s="147" t="s">
        <v>112</v>
      </c>
      <c r="D4" s="148" t="s">
        <v>113</v>
      </c>
      <c r="E4" s="146" t="s">
        <v>111</v>
      </c>
      <c r="F4" s="147" t="s">
        <v>112</v>
      </c>
      <c r="G4" s="148" t="s">
        <v>113</v>
      </c>
      <c r="H4" s="146" t="s">
        <v>111</v>
      </c>
      <c r="I4" s="147" t="s">
        <v>112</v>
      </c>
      <c r="J4" s="148" t="s">
        <v>113</v>
      </c>
      <c r="K4" s="146" t="s">
        <v>111</v>
      </c>
      <c r="L4" s="147" t="s">
        <v>112</v>
      </c>
      <c r="M4" s="148" t="s">
        <v>113</v>
      </c>
      <c r="N4" s="146" t="s">
        <v>111</v>
      </c>
      <c r="O4" s="147" t="s">
        <v>112</v>
      </c>
      <c r="P4" s="148" t="s">
        <v>113</v>
      </c>
    </row>
    <row r="5" spans="1:16" x14ac:dyDescent="0.15">
      <c r="A5" s="149" t="s">
        <v>6</v>
      </c>
      <c r="B5" s="150">
        <v>0</v>
      </c>
      <c r="C5" s="151">
        <v>0</v>
      </c>
      <c r="D5" s="152">
        <v>839000</v>
      </c>
      <c r="E5" s="150">
        <v>0</v>
      </c>
      <c r="F5" s="151">
        <v>0</v>
      </c>
      <c r="G5" s="152">
        <v>1168000</v>
      </c>
      <c r="H5" s="150">
        <v>0</v>
      </c>
      <c r="I5" s="151">
        <v>0</v>
      </c>
      <c r="J5" s="152">
        <v>1465000</v>
      </c>
      <c r="K5" s="150">
        <v>0</v>
      </c>
      <c r="L5" s="151">
        <v>0</v>
      </c>
      <c r="M5" s="152">
        <v>1881000</v>
      </c>
      <c r="N5" s="150"/>
      <c r="O5" s="151"/>
      <c r="P5" s="152"/>
    </row>
    <row r="6" spans="1:16" x14ac:dyDescent="0.15">
      <c r="A6" s="153" t="s">
        <v>114</v>
      </c>
      <c r="B6" s="154">
        <v>0</v>
      </c>
      <c r="C6" s="155">
        <v>0</v>
      </c>
      <c r="D6" s="156">
        <v>410369</v>
      </c>
      <c r="E6" s="154">
        <v>0</v>
      </c>
      <c r="F6" s="155">
        <v>0</v>
      </c>
      <c r="G6" s="156">
        <v>620000</v>
      </c>
      <c r="H6" s="154">
        <v>0</v>
      </c>
      <c r="I6" s="155">
        <v>0</v>
      </c>
      <c r="J6" s="156">
        <v>373000</v>
      </c>
      <c r="K6" s="154">
        <v>0</v>
      </c>
      <c r="L6" s="155">
        <v>0</v>
      </c>
      <c r="M6" s="156">
        <v>262000</v>
      </c>
      <c r="N6" s="154"/>
      <c r="O6" s="155"/>
      <c r="P6" s="156"/>
    </row>
    <row r="7" spans="1:16" x14ac:dyDescent="0.15">
      <c r="A7" s="153" t="s">
        <v>115</v>
      </c>
      <c r="B7" s="154">
        <v>0</v>
      </c>
      <c r="C7" s="155">
        <v>0</v>
      </c>
      <c r="D7" s="156">
        <v>293885</v>
      </c>
      <c r="E7" s="154">
        <v>0</v>
      </c>
      <c r="F7" s="155">
        <v>0</v>
      </c>
      <c r="G7" s="156">
        <v>523600</v>
      </c>
      <c r="H7" s="154">
        <v>0</v>
      </c>
      <c r="I7" s="155">
        <v>0</v>
      </c>
      <c r="J7" s="156">
        <v>417000</v>
      </c>
      <c r="K7" s="154">
        <v>0</v>
      </c>
      <c r="L7" s="155">
        <v>0</v>
      </c>
      <c r="M7" s="156">
        <v>479536</v>
      </c>
      <c r="N7" s="154"/>
      <c r="O7" s="155"/>
      <c r="P7" s="156"/>
    </row>
    <row r="8" spans="1:16" x14ac:dyDescent="0.15">
      <c r="A8" s="153" t="s">
        <v>116</v>
      </c>
      <c r="B8" s="154">
        <v>0</v>
      </c>
      <c r="C8" s="155">
        <v>0</v>
      </c>
      <c r="D8" s="156">
        <v>200000</v>
      </c>
      <c r="E8" s="154">
        <v>0</v>
      </c>
      <c r="F8" s="155">
        <v>0</v>
      </c>
      <c r="G8" s="156">
        <v>0</v>
      </c>
      <c r="H8" s="154">
        <v>0</v>
      </c>
      <c r="I8" s="155">
        <v>0</v>
      </c>
      <c r="J8" s="156">
        <v>100000</v>
      </c>
      <c r="K8" s="154">
        <v>0</v>
      </c>
      <c r="L8" s="155">
        <v>0</v>
      </c>
      <c r="M8" s="156">
        <v>205000</v>
      </c>
      <c r="N8" s="154"/>
      <c r="O8" s="155"/>
      <c r="P8" s="156"/>
    </row>
    <row r="9" spans="1:16" x14ac:dyDescent="0.15">
      <c r="A9" s="153" t="s">
        <v>117</v>
      </c>
      <c r="B9" s="154">
        <v>0</v>
      </c>
      <c r="C9" s="155">
        <v>0</v>
      </c>
      <c r="D9" s="156">
        <v>193000</v>
      </c>
      <c r="E9" s="154">
        <v>0</v>
      </c>
      <c r="F9" s="155">
        <v>0</v>
      </c>
      <c r="G9" s="156">
        <v>307673</v>
      </c>
      <c r="H9" s="154">
        <v>0</v>
      </c>
      <c r="I9" s="155">
        <v>0</v>
      </c>
      <c r="J9" s="156">
        <v>207000</v>
      </c>
      <c r="K9" s="154">
        <v>0</v>
      </c>
      <c r="L9" s="155">
        <v>0</v>
      </c>
      <c r="M9" s="156">
        <v>155000</v>
      </c>
      <c r="N9" s="154"/>
      <c r="O9" s="155"/>
      <c r="P9" s="156"/>
    </row>
    <row r="10" spans="1:16" x14ac:dyDescent="0.15">
      <c r="A10" s="149" t="s">
        <v>118</v>
      </c>
      <c r="B10" s="150">
        <v>0</v>
      </c>
      <c r="C10" s="151">
        <v>0</v>
      </c>
      <c r="D10" s="152">
        <v>197000</v>
      </c>
      <c r="E10" s="150">
        <v>0</v>
      </c>
      <c r="F10" s="151">
        <v>0</v>
      </c>
      <c r="G10" s="152">
        <v>175400</v>
      </c>
      <c r="H10" s="150">
        <v>0</v>
      </c>
      <c r="I10" s="151">
        <v>0</v>
      </c>
      <c r="J10" s="152">
        <v>235780</v>
      </c>
      <c r="K10" s="150">
        <v>0</v>
      </c>
      <c r="L10" s="151">
        <v>0</v>
      </c>
      <c r="M10" s="152">
        <v>579000</v>
      </c>
      <c r="N10" s="150"/>
      <c r="O10" s="151"/>
      <c r="P10" s="152"/>
    </row>
    <row r="11" spans="1:16" x14ac:dyDescent="0.15">
      <c r="A11" s="153" t="s">
        <v>119</v>
      </c>
      <c r="B11" s="154">
        <v>0</v>
      </c>
      <c r="C11" s="155">
        <v>0</v>
      </c>
      <c r="D11" s="156">
        <v>1244100</v>
      </c>
      <c r="E11" s="154">
        <v>0</v>
      </c>
      <c r="F11" s="155">
        <v>0</v>
      </c>
      <c r="G11" s="156">
        <v>441000</v>
      </c>
      <c r="H11" s="154">
        <v>0</v>
      </c>
      <c r="I11" s="155">
        <v>0</v>
      </c>
      <c r="J11" s="156">
        <v>1045670</v>
      </c>
      <c r="K11" s="154">
        <v>0</v>
      </c>
      <c r="L11" s="155">
        <v>0</v>
      </c>
      <c r="M11" s="156">
        <v>1141000</v>
      </c>
      <c r="N11" s="154"/>
      <c r="O11" s="155"/>
      <c r="P11" s="156"/>
    </row>
    <row r="12" spans="1:16" x14ac:dyDescent="0.15">
      <c r="A12" s="153" t="s">
        <v>120</v>
      </c>
      <c r="B12" s="154">
        <v>0</v>
      </c>
      <c r="C12" s="155">
        <v>0</v>
      </c>
      <c r="D12" s="156">
        <v>94000</v>
      </c>
      <c r="E12" s="154">
        <v>0</v>
      </c>
      <c r="F12" s="155">
        <v>0</v>
      </c>
      <c r="G12" s="156">
        <v>30000</v>
      </c>
      <c r="H12" s="154">
        <v>0</v>
      </c>
      <c r="I12" s="155">
        <v>0</v>
      </c>
      <c r="J12" s="156">
        <v>80000</v>
      </c>
      <c r="K12" s="154">
        <v>0</v>
      </c>
      <c r="L12" s="155">
        <v>0</v>
      </c>
      <c r="M12" s="156">
        <v>40000</v>
      </c>
      <c r="N12" s="154"/>
      <c r="O12" s="155"/>
      <c r="P12" s="156"/>
    </row>
    <row r="13" spans="1:16" x14ac:dyDescent="0.15">
      <c r="A13" s="153" t="s">
        <v>121</v>
      </c>
      <c r="B13" s="154">
        <v>0</v>
      </c>
      <c r="C13" s="155">
        <v>0</v>
      </c>
      <c r="D13" s="156">
        <v>1076339</v>
      </c>
      <c r="E13" s="154">
        <v>0</v>
      </c>
      <c r="F13" s="155">
        <v>0</v>
      </c>
      <c r="G13" s="156">
        <v>1142507</v>
      </c>
      <c r="H13" s="154">
        <v>0</v>
      </c>
      <c r="I13" s="155">
        <v>0</v>
      </c>
      <c r="J13" s="156">
        <v>1585717</v>
      </c>
      <c r="K13" s="154">
        <v>0</v>
      </c>
      <c r="L13" s="155">
        <v>0</v>
      </c>
      <c r="M13" s="156">
        <v>1152194</v>
      </c>
      <c r="N13" s="154"/>
      <c r="O13" s="155"/>
      <c r="P13" s="156"/>
    </row>
    <row r="14" spans="1:16" x14ac:dyDescent="0.15">
      <c r="A14" s="157" t="s">
        <v>122</v>
      </c>
      <c r="B14" s="158">
        <v>0</v>
      </c>
      <c r="C14" s="159">
        <v>0</v>
      </c>
      <c r="D14" s="160">
        <v>961630</v>
      </c>
      <c r="E14" s="158">
        <v>0</v>
      </c>
      <c r="F14" s="159">
        <v>0</v>
      </c>
      <c r="G14" s="160">
        <v>1049600</v>
      </c>
      <c r="H14" s="158">
        <v>0</v>
      </c>
      <c r="I14" s="159">
        <v>0</v>
      </c>
      <c r="J14" s="160">
        <v>1450277</v>
      </c>
      <c r="K14" s="158">
        <v>0</v>
      </c>
      <c r="L14" s="159">
        <v>0</v>
      </c>
      <c r="M14" s="160">
        <v>1389000</v>
      </c>
      <c r="N14" s="158"/>
      <c r="O14" s="159"/>
      <c r="P14" s="160"/>
    </row>
    <row r="15" spans="1:16" x14ac:dyDescent="0.15">
      <c r="A15" s="153" t="s">
        <v>123</v>
      </c>
      <c r="B15" s="154">
        <v>0</v>
      </c>
      <c r="C15" s="155">
        <v>0</v>
      </c>
      <c r="D15" s="156">
        <v>350000</v>
      </c>
      <c r="E15" s="154">
        <v>0</v>
      </c>
      <c r="F15" s="155">
        <v>0</v>
      </c>
      <c r="G15" s="156">
        <v>165000</v>
      </c>
      <c r="H15" s="154">
        <v>0</v>
      </c>
      <c r="I15" s="155">
        <v>0</v>
      </c>
      <c r="J15" s="156">
        <v>276800</v>
      </c>
      <c r="K15" s="154">
        <v>0</v>
      </c>
      <c r="L15" s="155">
        <v>0</v>
      </c>
      <c r="M15" s="156">
        <v>306200</v>
      </c>
      <c r="N15" s="154"/>
      <c r="O15" s="155"/>
      <c r="P15" s="156"/>
    </row>
    <row r="16" spans="1:16" x14ac:dyDescent="0.15">
      <c r="A16" s="153" t="s">
        <v>124</v>
      </c>
      <c r="B16" s="154">
        <v>0</v>
      </c>
      <c r="C16" s="155">
        <v>0</v>
      </c>
      <c r="D16" s="156">
        <v>175300</v>
      </c>
      <c r="E16" s="154">
        <v>0</v>
      </c>
      <c r="F16" s="155">
        <v>0</v>
      </c>
      <c r="G16" s="156">
        <v>153200</v>
      </c>
      <c r="H16" s="154">
        <v>0</v>
      </c>
      <c r="I16" s="155">
        <v>0</v>
      </c>
      <c r="J16" s="156">
        <v>181000</v>
      </c>
      <c r="K16" s="154">
        <v>0</v>
      </c>
      <c r="L16" s="155">
        <v>0</v>
      </c>
      <c r="M16" s="156">
        <v>211000</v>
      </c>
      <c r="N16" s="154"/>
      <c r="O16" s="155"/>
      <c r="P16" s="156"/>
    </row>
    <row r="17" spans="1:16" x14ac:dyDescent="0.15">
      <c r="A17" s="153" t="s">
        <v>125</v>
      </c>
      <c r="B17" s="154">
        <v>0</v>
      </c>
      <c r="C17" s="155">
        <v>0</v>
      </c>
      <c r="D17" s="156">
        <v>60000</v>
      </c>
      <c r="E17" s="154">
        <v>0</v>
      </c>
      <c r="F17" s="155">
        <v>0</v>
      </c>
      <c r="G17" s="156">
        <v>432600</v>
      </c>
      <c r="H17" s="154">
        <v>0</v>
      </c>
      <c r="I17" s="155">
        <v>0</v>
      </c>
      <c r="J17" s="156">
        <v>388632</v>
      </c>
      <c r="K17" s="154">
        <v>0</v>
      </c>
      <c r="L17" s="155">
        <v>0</v>
      </c>
      <c r="M17" s="156">
        <v>310175</v>
      </c>
      <c r="N17" s="154"/>
      <c r="O17" s="155"/>
      <c r="P17" s="156"/>
    </row>
    <row r="18" spans="1:16" x14ac:dyDescent="0.15">
      <c r="A18" s="153" t="s">
        <v>126</v>
      </c>
      <c r="B18" s="154">
        <v>0</v>
      </c>
      <c r="C18" s="155">
        <v>0</v>
      </c>
      <c r="D18" s="156">
        <v>2483500</v>
      </c>
      <c r="E18" s="154">
        <v>0</v>
      </c>
      <c r="F18" s="155">
        <v>0</v>
      </c>
      <c r="G18" s="156">
        <v>3635800</v>
      </c>
      <c r="H18" s="154">
        <v>0</v>
      </c>
      <c r="I18" s="155">
        <v>0</v>
      </c>
      <c r="J18" s="156">
        <v>2007500</v>
      </c>
      <c r="K18" s="154">
        <v>0</v>
      </c>
      <c r="L18" s="155">
        <v>0</v>
      </c>
      <c r="M18" s="156">
        <v>2154215</v>
      </c>
      <c r="N18" s="154"/>
      <c r="O18" s="155"/>
      <c r="P18" s="156"/>
    </row>
    <row r="19" spans="1:16" x14ac:dyDescent="0.15">
      <c r="A19" s="153" t="s">
        <v>127</v>
      </c>
      <c r="B19" s="154">
        <v>0</v>
      </c>
      <c r="C19" s="155">
        <v>0</v>
      </c>
      <c r="D19" s="156">
        <v>1238867</v>
      </c>
      <c r="E19" s="154">
        <v>0</v>
      </c>
      <c r="F19" s="155">
        <v>0</v>
      </c>
      <c r="G19" s="156">
        <v>825000</v>
      </c>
      <c r="H19" s="154">
        <v>0</v>
      </c>
      <c r="I19" s="155">
        <v>0</v>
      </c>
      <c r="J19" s="156">
        <v>813000</v>
      </c>
      <c r="K19" s="154">
        <v>0</v>
      </c>
      <c r="L19" s="155">
        <v>0</v>
      </c>
      <c r="M19" s="156">
        <v>732920</v>
      </c>
      <c r="N19" s="154"/>
      <c r="O19" s="155"/>
      <c r="P19" s="156"/>
    </row>
    <row r="20" spans="1:16" x14ac:dyDescent="0.15">
      <c r="A20" s="149" t="s">
        <v>128</v>
      </c>
      <c r="B20" s="150">
        <v>0</v>
      </c>
      <c r="C20" s="151">
        <v>0</v>
      </c>
      <c r="D20" s="152">
        <v>364000</v>
      </c>
      <c r="E20" s="150">
        <v>0</v>
      </c>
      <c r="F20" s="151">
        <v>0</v>
      </c>
      <c r="G20" s="152">
        <v>453000</v>
      </c>
      <c r="H20" s="150">
        <v>0</v>
      </c>
      <c r="I20" s="151">
        <v>0</v>
      </c>
      <c r="J20" s="152">
        <v>367000</v>
      </c>
      <c r="K20" s="150">
        <v>0</v>
      </c>
      <c r="L20" s="151">
        <v>0</v>
      </c>
      <c r="M20" s="152">
        <v>229000</v>
      </c>
      <c r="N20" s="150"/>
      <c r="O20" s="151"/>
      <c r="P20" s="152"/>
    </row>
    <row r="21" spans="1:16" x14ac:dyDescent="0.15">
      <c r="A21" s="153" t="s">
        <v>129</v>
      </c>
      <c r="B21" s="154">
        <v>0</v>
      </c>
      <c r="C21" s="155">
        <v>0</v>
      </c>
      <c r="D21" s="156">
        <v>840000</v>
      </c>
      <c r="E21" s="154">
        <v>0</v>
      </c>
      <c r="F21" s="155">
        <v>0</v>
      </c>
      <c r="G21" s="156">
        <v>577500</v>
      </c>
      <c r="H21" s="154">
        <v>0</v>
      </c>
      <c r="I21" s="155">
        <v>0</v>
      </c>
      <c r="J21" s="156">
        <v>537000</v>
      </c>
      <c r="K21" s="154">
        <v>0</v>
      </c>
      <c r="L21" s="155">
        <v>0</v>
      </c>
      <c r="M21" s="156">
        <v>592560</v>
      </c>
      <c r="N21" s="154"/>
      <c r="O21" s="155"/>
      <c r="P21" s="156"/>
    </row>
    <row r="22" spans="1:16" x14ac:dyDescent="0.15">
      <c r="A22" s="153" t="s">
        <v>130</v>
      </c>
      <c r="B22" s="154">
        <v>0</v>
      </c>
      <c r="C22" s="155">
        <v>0</v>
      </c>
      <c r="D22" s="156">
        <v>611200</v>
      </c>
      <c r="E22" s="154">
        <v>0</v>
      </c>
      <c r="F22" s="155">
        <v>0</v>
      </c>
      <c r="G22" s="156">
        <f>208000+465000</f>
        <v>673000</v>
      </c>
      <c r="H22" s="154">
        <v>0</v>
      </c>
      <c r="I22" s="155">
        <v>0</v>
      </c>
      <c r="J22" s="156">
        <f>200000+12000+65000+208000</f>
        <v>485000</v>
      </c>
      <c r="K22" s="154">
        <v>0</v>
      </c>
      <c r="L22" s="155">
        <v>0</v>
      </c>
      <c r="M22" s="156">
        <v>494000</v>
      </c>
      <c r="N22" s="154"/>
      <c r="O22" s="155"/>
      <c r="P22" s="156"/>
    </row>
    <row r="23" spans="1:16" x14ac:dyDescent="0.15">
      <c r="A23" s="153" t="s">
        <v>131</v>
      </c>
      <c r="B23" s="154">
        <v>0</v>
      </c>
      <c r="C23" s="155">
        <v>0</v>
      </c>
      <c r="D23" s="156">
        <v>1377186</v>
      </c>
      <c r="E23" s="154">
        <v>0</v>
      </c>
      <c r="F23" s="155">
        <v>0</v>
      </c>
      <c r="G23" s="156">
        <v>1359743</v>
      </c>
      <c r="H23" s="154">
        <v>0</v>
      </c>
      <c r="I23" s="155">
        <v>0</v>
      </c>
      <c r="J23" s="156">
        <v>1925259</v>
      </c>
      <c r="K23" s="154">
        <v>0</v>
      </c>
      <c r="L23" s="155">
        <v>0</v>
      </c>
      <c r="M23" s="156">
        <v>2115000</v>
      </c>
      <c r="N23" s="154"/>
      <c r="O23" s="155"/>
      <c r="P23" s="156"/>
    </row>
    <row r="24" spans="1:16" x14ac:dyDescent="0.15">
      <c r="A24" s="157" t="s">
        <v>132</v>
      </c>
      <c r="B24" s="158">
        <v>0</v>
      </c>
      <c r="C24" s="159">
        <v>0</v>
      </c>
      <c r="D24" s="160">
        <v>1864000</v>
      </c>
      <c r="E24" s="158">
        <v>0</v>
      </c>
      <c r="F24" s="159">
        <v>0</v>
      </c>
      <c r="G24" s="160">
        <v>2578251</v>
      </c>
      <c r="H24" s="158">
        <v>0</v>
      </c>
      <c r="I24" s="159">
        <v>0</v>
      </c>
      <c r="J24" s="160">
        <v>2088000</v>
      </c>
      <c r="K24" s="158">
        <v>0</v>
      </c>
      <c r="L24" s="159">
        <v>0</v>
      </c>
      <c r="M24" s="160">
        <v>2056000</v>
      </c>
      <c r="N24" s="158"/>
      <c r="O24" s="159"/>
      <c r="P24" s="160"/>
    </row>
    <row r="25" spans="1:16" x14ac:dyDescent="0.15">
      <c r="A25" s="153" t="s">
        <v>133</v>
      </c>
      <c r="B25" s="154">
        <v>0</v>
      </c>
      <c r="C25" s="155">
        <v>0</v>
      </c>
      <c r="D25" s="156">
        <v>945870</v>
      </c>
      <c r="E25" s="154">
        <v>0</v>
      </c>
      <c r="F25" s="155">
        <v>0</v>
      </c>
      <c r="G25" s="156">
        <v>1157640</v>
      </c>
      <c r="H25" s="154">
        <v>0</v>
      </c>
      <c r="I25" s="155">
        <v>0</v>
      </c>
      <c r="J25" s="156">
        <f>1680740-140</f>
        <v>1680600</v>
      </c>
      <c r="K25" s="154">
        <v>0</v>
      </c>
      <c r="L25" s="155">
        <v>0</v>
      </c>
      <c r="M25" s="156">
        <v>1650370</v>
      </c>
      <c r="N25" s="154"/>
      <c r="O25" s="155"/>
      <c r="P25" s="156"/>
    </row>
    <row r="26" spans="1:16" x14ac:dyDescent="0.15">
      <c r="A26" s="153" t="s">
        <v>134</v>
      </c>
      <c r="B26" s="154">
        <v>0</v>
      </c>
      <c r="C26" s="155">
        <v>0</v>
      </c>
      <c r="D26" s="156">
        <v>2244340</v>
      </c>
      <c r="E26" s="154">
        <v>0</v>
      </c>
      <c r="F26" s="155">
        <v>0</v>
      </c>
      <c r="G26" s="156">
        <v>1539120</v>
      </c>
      <c r="H26" s="154">
        <v>0</v>
      </c>
      <c r="I26" s="155">
        <v>0</v>
      </c>
      <c r="J26" s="156">
        <v>1970130</v>
      </c>
      <c r="K26" s="154">
        <v>0</v>
      </c>
      <c r="L26" s="155">
        <v>0</v>
      </c>
      <c r="M26" s="156">
        <v>2080513</v>
      </c>
      <c r="N26" s="154"/>
      <c r="O26" s="155"/>
      <c r="P26" s="156"/>
    </row>
    <row r="27" spans="1:16" x14ac:dyDescent="0.15">
      <c r="A27" s="153" t="s">
        <v>135</v>
      </c>
      <c r="B27" s="154">
        <v>0</v>
      </c>
      <c r="C27" s="155">
        <v>0</v>
      </c>
      <c r="D27" s="156">
        <v>963000</v>
      </c>
      <c r="E27" s="154">
        <v>0</v>
      </c>
      <c r="F27" s="155">
        <v>0</v>
      </c>
      <c r="G27" s="156">
        <v>1215000</v>
      </c>
      <c r="H27" s="154">
        <v>0</v>
      </c>
      <c r="I27" s="155">
        <v>0</v>
      </c>
      <c r="J27" s="156">
        <v>1283000</v>
      </c>
      <c r="K27" s="154">
        <v>0</v>
      </c>
      <c r="L27" s="155">
        <v>0</v>
      </c>
      <c r="M27" s="156">
        <v>1584000</v>
      </c>
      <c r="N27" s="154"/>
      <c r="O27" s="155"/>
      <c r="P27" s="156"/>
    </row>
    <row r="28" spans="1:16" x14ac:dyDescent="0.15">
      <c r="A28" s="153" t="s">
        <v>136</v>
      </c>
      <c r="B28" s="154">
        <v>0</v>
      </c>
      <c r="C28" s="155">
        <v>0</v>
      </c>
      <c r="D28" s="156">
        <v>681640</v>
      </c>
      <c r="E28" s="154">
        <v>0</v>
      </c>
      <c r="F28" s="155">
        <v>0</v>
      </c>
      <c r="G28" s="156">
        <v>676220</v>
      </c>
      <c r="H28" s="154">
        <v>0</v>
      </c>
      <c r="I28" s="155">
        <v>0</v>
      </c>
      <c r="J28" s="156">
        <v>796300</v>
      </c>
      <c r="K28" s="154">
        <v>0</v>
      </c>
      <c r="L28" s="155">
        <v>0</v>
      </c>
      <c r="M28" s="156">
        <v>838358</v>
      </c>
      <c r="N28" s="154"/>
      <c r="O28" s="155"/>
      <c r="P28" s="156"/>
    </row>
    <row r="29" spans="1:16" x14ac:dyDescent="0.15">
      <c r="A29" s="153" t="s">
        <v>137</v>
      </c>
      <c r="B29" s="154">
        <v>0</v>
      </c>
      <c r="C29" s="155">
        <v>0</v>
      </c>
      <c r="D29" s="156">
        <v>217547</v>
      </c>
      <c r="E29" s="154">
        <v>0</v>
      </c>
      <c r="F29" s="155">
        <v>0</v>
      </c>
      <c r="G29" s="156">
        <v>263263</v>
      </c>
      <c r="H29" s="154">
        <v>0</v>
      </c>
      <c r="I29" s="155">
        <v>0</v>
      </c>
      <c r="J29" s="156">
        <v>193664</v>
      </c>
      <c r="K29" s="154">
        <v>0</v>
      </c>
      <c r="L29" s="155">
        <v>0</v>
      </c>
      <c r="M29" s="156">
        <v>146470</v>
      </c>
      <c r="N29" s="154"/>
      <c r="O29" s="155"/>
      <c r="P29" s="156"/>
    </row>
    <row r="30" spans="1:16" x14ac:dyDescent="0.15">
      <c r="A30" s="149" t="s">
        <v>138</v>
      </c>
      <c r="B30" s="150">
        <v>0</v>
      </c>
      <c r="C30" s="151">
        <v>0</v>
      </c>
      <c r="D30" s="152">
        <v>494600</v>
      </c>
      <c r="E30" s="150">
        <v>0</v>
      </c>
      <c r="F30" s="151">
        <v>0</v>
      </c>
      <c r="G30" s="152">
        <v>601000</v>
      </c>
      <c r="H30" s="150">
        <v>0</v>
      </c>
      <c r="I30" s="151">
        <v>0</v>
      </c>
      <c r="J30" s="152">
        <v>561000</v>
      </c>
      <c r="K30" s="150">
        <v>0</v>
      </c>
      <c r="L30" s="151">
        <v>0</v>
      </c>
      <c r="M30" s="152">
        <v>430255</v>
      </c>
      <c r="N30" s="150"/>
      <c r="O30" s="151"/>
      <c r="P30" s="152"/>
    </row>
    <row r="31" spans="1:16" x14ac:dyDescent="0.15">
      <c r="A31" s="153" t="s">
        <v>139</v>
      </c>
      <c r="B31" s="154">
        <v>0</v>
      </c>
      <c r="C31" s="155">
        <v>0</v>
      </c>
      <c r="D31" s="156">
        <v>247125</v>
      </c>
      <c r="E31" s="154">
        <v>0</v>
      </c>
      <c r="F31" s="155">
        <v>0</v>
      </c>
      <c r="G31" s="156">
        <v>303668</v>
      </c>
      <c r="H31" s="154">
        <v>0</v>
      </c>
      <c r="I31" s="155">
        <v>0</v>
      </c>
      <c r="J31" s="156">
        <f>265999+413650</f>
        <v>679649</v>
      </c>
      <c r="K31" s="154">
        <v>0</v>
      </c>
      <c r="L31" s="155">
        <v>0</v>
      </c>
      <c r="M31" s="156">
        <f>139663+12000+380000</f>
        <v>531663</v>
      </c>
      <c r="N31" s="154"/>
      <c r="O31" s="155"/>
      <c r="P31" s="156"/>
    </row>
    <row r="32" spans="1:16" x14ac:dyDescent="0.15">
      <c r="A32" s="153" t="s">
        <v>140</v>
      </c>
      <c r="B32" s="154">
        <v>0</v>
      </c>
      <c r="C32" s="155">
        <v>0</v>
      </c>
      <c r="D32" s="156">
        <v>3243835</v>
      </c>
      <c r="E32" s="154">
        <v>0</v>
      </c>
      <c r="F32" s="155">
        <v>0</v>
      </c>
      <c r="G32" s="156">
        <v>5369490</v>
      </c>
      <c r="H32" s="154">
        <v>0</v>
      </c>
      <c r="I32" s="155">
        <v>0</v>
      </c>
      <c r="J32" s="156">
        <v>4227620</v>
      </c>
      <c r="K32" s="154">
        <v>0</v>
      </c>
      <c r="L32" s="155">
        <v>0</v>
      </c>
      <c r="M32" s="156">
        <v>3679575</v>
      </c>
      <c r="N32" s="154"/>
      <c r="O32" s="155"/>
      <c r="P32" s="156"/>
    </row>
    <row r="33" spans="1:16" x14ac:dyDescent="0.15">
      <c r="A33" s="153" t="s">
        <v>141</v>
      </c>
      <c r="B33" s="154">
        <v>0</v>
      </c>
      <c r="C33" s="155">
        <v>0</v>
      </c>
      <c r="D33" s="156">
        <v>722500</v>
      </c>
      <c r="E33" s="154">
        <v>0</v>
      </c>
      <c r="F33" s="155">
        <v>0</v>
      </c>
      <c r="G33" s="156">
        <f>510599+24000</f>
        <v>534599</v>
      </c>
      <c r="H33" s="154">
        <v>0</v>
      </c>
      <c r="I33" s="155">
        <v>0</v>
      </c>
      <c r="J33" s="156">
        <v>692800</v>
      </c>
      <c r="K33" s="154">
        <v>0</v>
      </c>
      <c r="L33" s="155">
        <v>0</v>
      </c>
      <c r="M33" s="156">
        <v>1083731</v>
      </c>
      <c r="N33" s="154"/>
      <c r="O33" s="155"/>
      <c r="P33" s="156"/>
    </row>
    <row r="34" spans="1:16" x14ac:dyDescent="0.15">
      <c r="A34" s="157" t="s">
        <v>142</v>
      </c>
      <c r="B34" s="158">
        <v>0</v>
      </c>
      <c r="C34" s="159">
        <v>0</v>
      </c>
      <c r="D34" s="160">
        <v>2049160</v>
      </c>
      <c r="E34" s="158">
        <v>0</v>
      </c>
      <c r="F34" s="159">
        <v>0</v>
      </c>
      <c r="G34" s="160">
        <v>2622519</v>
      </c>
      <c r="H34" s="158">
        <v>0</v>
      </c>
      <c r="I34" s="159">
        <v>0</v>
      </c>
      <c r="J34" s="160">
        <v>2616361</v>
      </c>
      <c r="K34" s="158">
        <v>0</v>
      </c>
      <c r="L34" s="159">
        <v>0</v>
      </c>
      <c r="M34" s="160">
        <v>2717553.673</v>
      </c>
      <c r="N34" s="158"/>
      <c r="O34" s="159"/>
      <c r="P34" s="160"/>
    </row>
    <row r="35" spans="1:16" x14ac:dyDescent="0.15">
      <c r="A35" s="153" t="s">
        <v>143</v>
      </c>
      <c r="B35" s="154">
        <v>0</v>
      </c>
      <c r="C35" s="155">
        <v>0</v>
      </c>
      <c r="D35" s="156">
        <v>1854116</v>
      </c>
      <c r="E35" s="154">
        <v>0</v>
      </c>
      <c r="F35" s="155">
        <v>0</v>
      </c>
      <c r="G35" s="156">
        <v>1130500</v>
      </c>
      <c r="H35" s="154">
        <v>0</v>
      </c>
      <c r="I35" s="155">
        <v>0</v>
      </c>
      <c r="J35" s="156">
        <v>1504059</v>
      </c>
      <c r="K35" s="154">
        <v>0</v>
      </c>
      <c r="L35" s="155">
        <v>0</v>
      </c>
      <c r="M35" s="156">
        <v>1295149</v>
      </c>
      <c r="N35" s="154"/>
      <c r="O35" s="155"/>
      <c r="P35" s="156"/>
    </row>
    <row r="36" spans="1:16" x14ac:dyDescent="0.15">
      <c r="A36" s="153" t="s">
        <v>144</v>
      </c>
      <c r="B36" s="154">
        <v>0</v>
      </c>
      <c r="C36" s="155">
        <v>0</v>
      </c>
      <c r="D36" s="156">
        <v>931646</v>
      </c>
      <c r="E36" s="154">
        <v>0</v>
      </c>
      <c r="F36" s="155">
        <v>0</v>
      </c>
      <c r="G36" s="156">
        <v>691708</v>
      </c>
      <c r="H36" s="154">
        <v>0</v>
      </c>
      <c r="I36" s="155">
        <v>0</v>
      </c>
      <c r="J36" s="156">
        <v>946967</v>
      </c>
      <c r="K36" s="154">
        <v>0</v>
      </c>
      <c r="L36" s="155">
        <v>0</v>
      </c>
      <c r="M36" s="156">
        <v>1074889</v>
      </c>
      <c r="N36" s="154"/>
      <c r="O36" s="155"/>
      <c r="P36" s="156"/>
    </row>
    <row r="37" spans="1:16" x14ac:dyDescent="0.15">
      <c r="A37" s="153" t="s">
        <v>145</v>
      </c>
      <c r="B37" s="154">
        <v>0</v>
      </c>
      <c r="C37" s="155">
        <v>0</v>
      </c>
      <c r="D37" s="156">
        <v>817888</v>
      </c>
      <c r="E37" s="154">
        <v>0</v>
      </c>
      <c r="F37" s="155">
        <v>0</v>
      </c>
      <c r="G37" s="156">
        <v>513485</v>
      </c>
      <c r="H37" s="154">
        <v>0</v>
      </c>
      <c r="I37" s="155">
        <v>0</v>
      </c>
      <c r="J37" s="156">
        <v>691550</v>
      </c>
      <c r="K37" s="154">
        <v>0</v>
      </c>
      <c r="L37" s="155">
        <v>0</v>
      </c>
      <c r="M37" s="156">
        <v>985050</v>
      </c>
      <c r="N37" s="154"/>
      <c r="O37" s="155"/>
      <c r="P37" s="156"/>
    </row>
    <row r="38" spans="1:16" x14ac:dyDescent="0.15">
      <c r="A38" s="153" t="s">
        <v>146</v>
      </c>
      <c r="B38" s="154">
        <v>0</v>
      </c>
      <c r="C38" s="155">
        <v>0</v>
      </c>
      <c r="D38" s="156">
        <v>2664298.125</v>
      </c>
      <c r="E38" s="154">
        <v>0</v>
      </c>
      <c r="F38" s="155">
        <v>0</v>
      </c>
      <c r="G38" s="156">
        <v>1753650</v>
      </c>
      <c r="H38" s="154">
        <v>0</v>
      </c>
      <c r="I38" s="155">
        <v>0</v>
      </c>
      <c r="J38" s="156">
        <v>1846080</v>
      </c>
      <c r="K38" s="154">
        <v>0</v>
      </c>
      <c r="L38" s="155">
        <v>0</v>
      </c>
      <c r="M38" s="156">
        <v>2521417</v>
      </c>
      <c r="N38" s="154"/>
      <c r="O38" s="155"/>
      <c r="P38" s="156"/>
    </row>
    <row r="39" spans="1:16" x14ac:dyDescent="0.15">
      <c r="A39" s="153" t="s">
        <v>147</v>
      </c>
      <c r="B39" s="154">
        <v>0</v>
      </c>
      <c r="C39" s="155">
        <v>0</v>
      </c>
      <c r="D39" s="156">
        <v>1173280</v>
      </c>
      <c r="E39" s="154">
        <v>0</v>
      </c>
      <c r="F39" s="155">
        <v>0</v>
      </c>
      <c r="G39" s="156">
        <v>864412</v>
      </c>
      <c r="H39" s="154">
        <v>0</v>
      </c>
      <c r="I39" s="155">
        <v>0</v>
      </c>
      <c r="J39" s="156">
        <v>785635</v>
      </c>
      <c r="K39" s="154">
        <v>0</v>
      </c>
      <c r="L39" s="155">
        <v>0</v>
      </c>
      <c r="M39" s="156">
        <v>552533</v>
      </c>
      <c r="N39" s="154"/>
      <c r="O39" s="155"/>
      <c r="P39" s="156"/>
    </row>
    <row r="40" spans="1:16" x14ac:dyDescent="0.15">
      <c r="A40" s="149" t="s">
        <v>148</v>
      </c>
      <c r="B40" s="150">
        <v>0</v>
      </c>
      <c r="C40" s="151">
        <v>0</v>
      </c>
      <c r="D40" s="152">
        <v>226000</v>
      </c>
      <c r="E40" s="150">
        <v>0</v>
      </c>
      <c r="F40" s="151">
        <v>0</v>
      </c>
      <c r="G40" s="152">
        <v>249000</v>
      </c>
      <c r="H40" s="150">
        <v>0</v>
      </c>
      <c r="I40" s="151">
        <v>0</v>
      </c>
      <c r="J40" s="152">
        <v>271000</v>
      </c>
      <c r="K40" s="150">
        <v>0</v>
      </c>
      <c r="L40" s="151">
        <v>0</v>
      </c>
      <c r="M40" s="152">
        <v>262000</v>
      </c>
      <c r="N40" s="150"/>
      <c r="O40" s="151"/>
      <c r="P40" s="152"/>
    </row>
    <row r="41" spans="1:16" x14ac:dyDescent="0.15">
      <c r="A41" s="153" t="s">
        <v>149</v>
      </c>
      <c r="B41" s="154">
        <v>0</v>
      </c>
      <c r="C41" s="155">
        <v>0</v>
      </c>
      <c r="D41" s="156">
        <v>27000</v>
      </c>
      <c r="E41" s="154">
        <v>0</v>
      </c>
      <c r="F41" s="155">
        <v>0</v>
      </c>
      <c r="G41" s="156">
        <v>21920</v>
      </c>
      <c r="H41" s="154">
        <v>0</v>
      </c>
      <c r="I41" s="155">
        <v>0</v>
      </c>
      <c r="J41" s="156">
        <v>38902</v>
      </c>
      <c r="K41" s="154">
        <v>0</v>
      </c>
      <c r="L41" s="155">
        <v>0</v>
      </c>
      <c r="M41" s="156">
        <v>215270</v>
      </c>
      <c r="N41" s="154"/>
      <c r="O41" s="155"/>
      <c r="P41" s="156"/>
    </row>
    <row r="42" spans="1:16" x14ac:dyDescent="0.15">
      <c r="A42" s="153" t="s">
        <v>150</v>
      </c>
      <c r="B42" s="154">
        <v>0</v>
      </c>
      <c r="C42" s="155">
        <v>0</v>
      </c>
      <c r="D42" s="156">
        <v>1525570</v>
      </c>
      <c r="E42" s="154">
        <v>0</v>
      </c>
      <c r="F42" s="155">
        <v>0</v>
      </c>
      <c r="G42" s="156">
        <v>1850002</v>
      </c>
      <c r="H42" s="154">
        <v>0</v>
      </c>
      <c r="I42" s="155">
        <v>0</v>
      </c>
      <c r="J42" s="156">
        <v>1986252</v>
      </c>
      <c r="K42" s="154">
        <v>0</v>
      </c>
      <c r="L42" s="155">
        <v>0</v>
      </c>
      <c r="M42" s="156">
        <v>2213000</v>
      </c>
      <c r="N42" s="154"/>
      <c r="O42" s="155"/>
      <c r="P42" s="156"/>
    </row>
    <row r="43" spans="1:16" x14ac:dyDescent="0.15">
      <c r="A43" s="153" t="s">
        <v>151</v>
      </c>
      <c r="B43" s="154">
        <v>0</v>
      </c>
      <c r="C43" s="155">
        <v>0</v>
      </c>
      <c r="D43" s="156">
        <v>1535440</v>
      </c>
      <c r="E43" s="154">
        <v>0</v>
      </c>
      <c r="F43" s="155">
        <v>0</v>
      </c>
      <c r="G43" s="156">
        <v>1558075</v>
      </c>
      <c r="H43" s="154">
        <v>0</v>
      </c>
      <c r="I43" s="155">
        <v>0</v>
      </c>
      <c r="J43" s="156">
        <v>2157600</v>
      </c>
      <c r="K43" s="154">
        <v>0</v>
      </c>
      <c r="L43" s="155">
        <v>0</v>
      </c>
      <c r="M43" s="156">
        <v>1863895</v>
      </c>
      <c r="N43" s="154"/>
      <c r="O43" s="155"/>
      <c r="P43" s="156"/>
    </row>
    <row r="44" spans="1:16" x14ac:dyDescent="0.15">
      <c r="A44" s="157" t="s">
        <v>152</v>
      </c>
      <c r="B44" s="158">
        <v>0</v>
      </c>
      <c r="C44" s="159">
        <v>0</v>
      </c>
      <c r="D44" s="160">
        <v>1777750</v>
      </c>
      <c r="E44" s="158">
        <v>0</v>
      </c>
      <c r="F44" s="159">
        <v>0</v>
      </c>
      <c r="G44" s="160">
        <v>2049000</v>
      </c>
      <c r="H44" s="158">
        <v>0</v>
      </c>
      <c r="I44" s="159">
        <v>0</v>
      </c>
      <c r="J44" s="160">
        <v>2248500</v>
      </c>
      <c r="K44" s="158">
        <v>0</v>
      </c>
      <c r="L44" s="159">
        <v>0</v>
      </c>
      <c r="M44" s="160">
        <v>2192840</v>
      </c>
      <c r="N44" s="158"/>
      <c r="O44" s="159"/>
      <c r="P44" s="160"/>
    </row>
    <row r="45" spans="1:16" x14ac:dyDescent="0.15">
      <c r="A45" s="153" t="s">
        <v>153</v>
      </c>
      <c r="B45" s="154">
        <v>0</v>
      </c>
      <c r="C45" s="155">
        <v>0</v>
      </c>
      <c r="D45" s="156">
        <v>98000</v>
      </c>
      <c r="E45" s="154">
        <v>0</v>
      </c>
      <c r="F45" s="155">
        <v>0</v>
      </c>
      <c r="G45" s="156">
        <v>306000</v>
      </c>
      <c r="H45" s="154">
        <v>0</v>
      </c>
      <c r="I45" s="155">
        <v>0</v>
      </c>
      <c r="J45" s="156">
        <v>228000</v>
      </c>
      <c r="K45" s="154">
        <v>0</v>
      </c>
      <c r="L45" s="155">
        <v>0</v>
      </c>
      <c r="M45" s="156">
        <v>378000</v>
      </c>
      <c r="N45" s="154"/>
      <c r="O45" s="155"/>
      <c r="P45" s="156"/>
    </row>
    <row r="46" spans="1:16" x14ac:dyDescent="0.15">
      <c r="A46" s="153" t="s">
        <v>154</v>
      </c>
      <c r="B46" s="154">
        <v>0</v>
      </c>
      <c r="C46" s="155">
        <v>0</v>
      </c>
      <c r="D46" s="156">
        <v>2844750</v>
      </c>
      <c r="E46" s="154">
        <v>0</v>
      </c>
      <c r="F46" s="155">
        <v>0</v>
      </c>
      <c r="G46" s="156">
        <v>3728269</v>
      </c>
      <c r="H46" s="154">
        <v>0</v>
      </c>
      <c r="I46" s="155">
        <v>0</v>
      </c>
      <c r="J46" s="156">
        <v>1407190</v>
      </c>
      <c r="K46" s="154">
        <v>0</v>
      </c>
      <c r="L46" s="155">
        <v>0</v>
      </c>
      <c r="M46" s="156">
        <v>1659800</v>
      </c>
      <c r="N46" s="154"/>
      <c r="O46" s="155"/>
      <c r="P46" s="156"/>
    </row>
    <row r="47" spans="1:16" x14ac:dyDescent="0.15">
      <c r="A47" s="153" t="s">
        <v>155</v>
      </c>
      <c r="B47" s="154">
        <v>0</v>
      </c>
      <c r="C47" s="155">
        <v>0</v>
      </c>
      <c r="D47" s="156">
        <v>505053</v>
      </c>
      <c r="E47" s="154">
        <v>0</v>
      </c>
      <c r="F47" s="155">
        <v>0</v>
      </c>
      <c r="G47" s="156">
        <v>760000</v>
      </c>
      <c r="H47" s="154">
        <v>0</v>
      </c>
      <c r="I47" s="155">
        <v>0</v>
      </c>
      <c r="J47" s="156">
        <v>900000</v>
      </c>
      <c r="K47" s="154">
        <v>0</v>
      </c>
      <c r="L47" s="155">
        <v>0</v>
      </c>
      <c r="M47" s="156">
        <v>795000</v>
      </c>
      <c r="N47" s="154"/>
      <c r="O47" s="155"/>
      <c r="P47" s="156"/>
    </row>
    <row r="48" spans="1:16" x14ac:dyDescent="0.15">
      <c r="A48" s="153" t="s">
        <v>156</v>
      </c>
      <c r="B48" s="154">
        <v>0</v>
      </c>
      <c r="C48" s="155">
        <v>0</v>
      </c>
      <c r="D48" s="156">
        <v>2516475</v>
      </c>
      <c r="E48" s="154">
        <v>0</v>
      </c>
      <c r="F48" s="155">
        <v>0</v>
      </c>
      <c r="G48" s="156">
        <v>1953300</v>
      </c>
      <c r="H48" s="154">
        <v>0</v>
      </c>
      <c r="I48" s="155">
        <v>0</v>
      </c>
      <c r="J48" s="156">
        <v>2532666</v>
      </c>
      <c r="K48" s="154">
        <v>0</v>
      </c>
      <c r="L48" s="155">
        <v>0</v>
      </c>
      <c r="M48" s="156">
        <v>2346160</v>
      </c>
      <c r="N48" s="154"/>
      <c r="O48" s="155"/>
      <c r="P48" s="156"/>
    </row>
    <row r="49" spans="1:16" x14ac:dyDescent="0.15">
      <c r="A49" s="153" t="s">
        <v>157</v>
      </c>
      <c r="B49" s="154">
        <v>0</v>
      </c>
      <c r="C49" s="155">
        <v>0</v>
      </c>
      <c r="D49" s="156">
        <v>1007225</v>
      </c>
      <c r="E49" s="154">
        <v>0</v>
      </c>
      <c r="F49" s="155">
        <v>0</v>
      </c>
      <c r="G49" s="156">
        <v>1465675</v>
      </c>
      <c r="H49" s="154">
        <v>0</v>
      </c>
      <c r="I49" s="155">
        <v>0</v>
      </c>
      <c r="J49" s="156">
        <v>950550</v>
      </c>
      <c r="K49" s="154">
        <v>0</v>
      </c>
      <c r="L49" s="155">
        <v>0</v>
      </c>
      <c r="M49" s="156">
        <v>741700</v>
      </c>
      <c r="N49" s="154"/>
      <c r="O49" s="155"/>
      <c r="P49" s="156"/>
    </row>
    <row r="50" spans="1:16" x14ac:dyDescent="0.15">
      <c r="A50" s="153" t="s">
        <v>158</v>
      </c>
      <c r="B50" s="154">
        <v>0</v>
      </c>
      <c r="C50" s="155">
        <v>0</v>
      </c>
      <c r="D50" s="156">
        <v>2019985</v>
      </c>
      <c r="E50" s="154">
        <v>0</v>
      </c>
      <c r="F50" s="155">
        <v>0</v>
      </c>
      <c r="G50" s="156">
        <v>2715050</v>
      </c>
      <c r="H50" s="154">
        <v>0</v>
      </c>
      <c r="I50" s="155">
        <v>0</v>
      </c>
      <c r="J50" s="156">
        <v>2395725</v>
      </c>
      <c r="K50" s="154">
        <v>0</v>
      </c>
      <c r="L50" s="155">
        <v>0</v>
      </c>
      <c r="M50" s="156">
        <v>2514975</v>
      </c>
      <c r="N50" s="154"/>
      <c r="O50" s="155"/>
      <c r="P50" s="156"/>
    </row>
    <row r="51" spans="1:16" x14ac:dyDescent="0.15">
      <c r="A51" s="153" t="s">
        <v>159</v>
      </c>
      <c r="B51" s="154">
        <v>0</v>
      </c>
      <c r="C51" s="155">
        <v>0</v>
      </c>
      <c r="D51" s="156">
        <v>350235</v>
      </c>
      <c r="E51" s="154">
        <v>0</v>
      </c>
      <c r="F51" s="155">
        <v>0</v>
      </c>
      <c r="G51" s="156">
        <f>38188+75000</f>
        <v>113188</v>
      </c>
      <c r="H51" s="154">
        <v>0</v>
      </c>
      <c r="I51" s="155">
        <v>0</v>
      </c>
      <c r="J51" s="156">
        <f>90031+207252</f>
        <v>297283</v>
      </c>
      <c r="K51" s="154">
        <v>0</v>
      </c>
      <c r="L51" s="155">
        <v>0</v>
      </c>
      <c r="M51" s="156">
        <v>342290</v>
      </c>
      <c r="N51" s="154"/>
      <c r="O51" s="155"/>
      <c r="P51" s="156"/>
    </row>
    <row r="52" spans="1:16" x14ac:dyDescent="0.15">
      <c r="A52" s="203" t="s">
        <v>189</v>
      </c>
      <c r="B52" s="162">
        <f>SUM(B5:B51)</f>
        <v>0</v>
      </c>
      <c r="C52" s="163">
        <f t="shared" ref="C52:D52" si="0">SUM(C5:C51)</f>
        <v>0</v>
      </c>
      <c r="D52" s="164">
        <f t="shared" si="0"/>
        <v>48557704.125</v>
      </c>
      <c r="E52" s="162">
        <f>SUM(E5:E51)</f>
        <v>0</v>
      </c>
      <c r="F52" s="163">
        <f t="shared" ref="F52:G52" si="1">SUM(F5:F51)</f>
        <v>0</v>
      </c>
      <c r="G52" s="164">
        <f t="shared" si="1"/>
        <v>52316627</v>
      </c>
      <c r="H52" s="162">
        <f>SUM(H5:H51)</f>
        <v>0</v>
      </c>
      <c r="I52" s="163">
        <f t="shared" ref="I52:J52" si="2">SUM(I5:I51)</f>
        <v>0</v>
      </c>
      <c r="J52" s="164">
        <f t="shared" si="2"/>
        <v>51917718</v>
      </c>
      <c r="K52" s="162">
        <f>SUM(K5:K51)</f>
        <v>0</v>
      </c>
      <c r="L52" s="163">
        <f t="shared" ref="L52:M52" si="3">SUM(L5:L51)</f>
        <v>0</v>
      </c>
      <c r="M52" s="164">
        <f t="shared" si="3"/>
        <v>53181256.673</v>
      </c>
      <c r="N52" s="162">
        <f>SUM(N5:N51)</f>
        <v>0</v>
      </c>
      <c r="O52" s="163">
        <f t="shared" ref="O52:P52" si="4">SUM(O5:O51)</f>
        <v>0</v>
      </c>
      <c r="P52" s="164">
        <f t="shared" si="4"/>
        <v>0</v>
      </c>
    </row>
    <row r="54" spans="1:16" x14ac:dyDescent="0.15">
      <c r="A54" s="144" t="s">
        <v>168</v>
      </c>
    </row>
  </sheetData>
  <mergeCells count="6">
    <mergeCell ref="A3:A4"/>
    <mergeCell ref="B3:D3"/>
    <mergeCell ref="N3:P3"/>
    <mergeCell ref="E3:G3"/>
    <mergeCell ref="H3:J3"/>
    <mergeCell ref="K3:M3"/>
  </mergeCells>
  <phoneticPr fontId="1"/>
  <pageMargins left="0.70866141732283472" right="0.70866141732283472" top="0.74803149606299213" bottom="0.74803149606299213" header="0.31496062992125984" footer="0.31496062992125984"/>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A696B-3B24-4E91-A578-8C2F54F4D4F0}">
  <sheetPr>
    <pageSetUpPr fitToPage="1"/>
  </sheetPr>
  <dimension ref="A1:P52"/>
  <sheetViews>
    <sheetView view="pageBreakPreview" zoomScale="90" zoomScaleNormal="80" zoomScaleSheetLayoutView="90" workbookViewId="0">
      <pane xSplit="1" ySplit="4" topLeftCell="D5" activePane="bottomRight" state="frozen"/>
      <selection pane="topRight" activeCell="B1" sqref="B1"/>
      <selection pane="bottomLeft" activeCell="A6" sqref="A6"/>
      <selection pane="bottomRight" activeCell="N5" sqref="N5"/>
    </sheetView>
  </sheetViews>
  <sheetFormatPr defaultRowHeight="12" x14ac:dyDescent="0.15"/>
  <cols>
    <col min="1" max="1" width="15.625" style="144" customWidth="1"/>
    <col min="2" max="16" width="12.625" style="144" customWidth="1"/>
    <col min="17" max="16384" width="9" style="144"/>
  </cols>
  <sheetData>
    <row r="1" spans="1:16" ht="21" customHeight="1" x14ac:dyDescent="0.15">
      <c r="A1" s="204" t="s">
        <v>169</v>
      </c>
    </row>
    <row r="2" spans="1:16" x14ac:dyDescent="0.15">
      <c r="D2" s="145"/>
      <c r="G2" s="145"/>
      <c r="J2" s="145"/>
      <c r="M2" s="145"/>
      <c r="P2" s="145" t="s">
        <v>107</v>
      </c>
    </row>
    <row r="3" spans="1:16" x14ac:dyDescent="0.15">
      <c r="A3" s="245" t="s">
        <v>108</v>
      </c>
      <c r="B3" s="246" t="s">
        <v>163</v>
      </c>
      <c r="C3" s="247"/>
      <c r="D3" s="248"/>
      <c r="E3" s="246" t="s">
        <v>164</v>
      </c>
      <c r="F3" s="247"/>
      <c r="G3" s="248"/>
      <c r="H3" s="246" t="s">
        <v>185</v>
      </c>
      <c r="I3" s="247"/>
      <c r="J3" s="248"/>
      <c r="K3" s="246" t="s">
        <v>198</v>
      </c>
      <c r="L3" s="247"/>
      <c r="M3" s="248"/>
      <c r="N3" s="246" t="s">
        <v>203</v>
      </c>
      <c r="O3" s="247"/>
      <c r="P3" s="248"/>
    </row>
    <row r="4" spans="1:16" ht="24" x14ac:dyDescent="0.15">
      <c r="A4" s="245"/>
      <c r="B4" s="146" t="s">
        <v>111</v>
      </c>
      <c r="C4" s="147" t="s">
        <v>112</v>
      </c>
      <c r="D4" s="148" t="s">
        <v>113</v>
      </c>
      <c r="E4" s="146" t="s">
        <v>111</v>
      </c>
      <c r="F4" s="147" t="s">
        <v>112</v>
      </c>
      <c r="G4" s="148" t="s">
        <v>113</v>
      </c>
      <c r="H4" s="146" t="s">
        <v>111</v>
      </c>
      <c r="I4" s="147" t="s">
        <v>112</v>
      </c>
      <c r="J4" s="148" t="s">
        <v>113</v>
      </c>
      <c r="K4" s="146" t="s">
        <v>111</v>
      </c>
      <c r="L4" s="147" t="s">
        <v>112</v>
      </c>
      <c r="M4" s="148" t="s">
        <v>113</v>
      </c>
      <c r="N4" s="146" t="s">
        <v>111</v>
      </c>
      <c r="O4" s="147" t="s">
        <v>112</v>
      </c>
      <c r="P4" s="148" t="s">
        <v>113</v>
      </c>
    </row>
    <row r="5" spans="1:16" x14ac:dyDescent="0.15">
      <c r="A5" s="149" t="s">
        <v>6</v>
      </c>
      <c r="B5" s="150">
        <v>0</v>
      </c>
      <c r="C5" s="151">
        <v>0</v>
      </c>
      <c r="D5" s="152">
        <v>125250</v>
      </c>
      <c r="E5" s="150">
        <v>0</v>
      </c>
      <c r="F5" s="151">
        <v>0</v>
      </c>
      <c r="G5" s="152">
        <v>1531000</v>
      </c>
      <c r="H5" s="150">
        <v>0</v>
      </c>
      <c r="I5" s="151">
        <v>0</v>
      </c>
      <c r="J5" s="152">
        <v>657000</v>
      </c>
      <c r="K5" s="150">
        <v>0</v>
      </c>
      <c r="L5" s="151">
        <v>0</v>
      </c>
      <c r="M5" s="152">
        <v>385000</v>
      </c>
      <c r="N5" s="150"/>
      <c r="O5" s="151"/>
      <c r="P5" s="152"/>
    </row>
    <row r="6" spans="1:16" x14ac:dyDescent="0.15">
      <c r="A6" s="153" t="s">
        <v>114</v>
      </c>
      <c r="B6" s="154">
        <v>0</v>
      </c>
      <c r="C6" s="155">
        <v>0</v>
      </c>
      <c r="D6" s="156">
        <v>100659</v>
      </c>
      <c r="E6" s="154">
        <v>0</v>
      </c>
      <c r="F6" s="155">
        <v>0</v>
      </c>
      <c r="G6" s="156">
        <v>534000</v>
      </c>
      <c r="H6" s="154">
        <v>0</v>
      </c>
      <c r="I6" s="155">
        <v>0</v>
      </c>
      <c r="J6" s="156">
        <v>1123800</v>
      </c>
      <c r="K6" s="154">
        <v>0</v>
      </c>
      <c r="L6" s="155">
        <v>0</v>
      </c>
      <c r="M6" s="156">
        <v>680000</v>
      </c>
      <c r="N6" s="154"/>
      <c r="O6" s="155"/>
      <c r="P6" s="156"/>
    </row>
    <row r="7" spans="1:16" x14ac:dyDescent="0.15">
      <c r="A7" s="153" t="s">
        <v>115</v>
      </c>
      <c r="B7" s="154">
        <v>0</v>
      </c>
      <c r="C7" s="155">
        <v>0</v>
      </c>
      <c r="D7" s="156">
        <v>10000</v>
      </c>
      <c r="E7" s="154">
        <v>0</v>
      </c>
      <c r="F7" s="155">
        <v>0</v>
      </c>
      <c r="G7" s="156">
        <v>8000</v>
      </c>
      <c r="H7" s="154">
        <v>0</v>
      </c>
      <c r="I7" s="155">
        <v>0</v>
      </c>
      <c r="J7" s="156">
        <v>58000</v>
      </c>
      <c r="K7" s="154">
        <v>0</v>
      </c>
      <c r="L7" s="155">
        <v>0</v>
      </c>
      <c r="M7" s="156">
        <v>0</v>
      </c>
      <c r="N7" s="154"/>
      <c r="O7" s="155"/>
      <c r="P7" s="156"/>
    </row>
    <row r="8" spans="1:16" x14ac:dyDescent="0.15">
      <c r="A8" s="153" t="s">
        <v>116</v>
      </c>
      <c r="B8" s="154">
        <v>0</v>
      </c>
      <c r="C8" s="155">
        <v>0</v>
      </c>
      <c r="D8" s="156">
        <v>153000</v>
      </c>
      <c r="E8" s="154">
        <v>0</v>
      </c>
      <c r="F8" s="155">
        <v>0</v>
      </c>
      <c r="G8" s="156">
        <v>475000</v>
      </c>
      <c r="H8" s="154">
        <v>0</v>
      </c>
      <c r="I8" s="155">
        <v>0</v>
      </c>
      <c r="J8" s="156">
        <v>720000</v>
      </c>
      <c r="K8" s="154">
        <v>0</v>
      </c>
      <c r="L8" s="155">
        <v>0</v>
      </c>
      <c r="M8" s="156">
        <v>1986225</v>
      </c>
      <c r="N8" s="154"/>
      <c r="O8" s="155"/>
      <c r="P8" s="156"/>
    </row>
    <row r="9" spans="1:16" x14ac:dyDescent="0.15">
      <c r="A9" s="153" t="s">
        <v>117</v>
      </c>
      <c r="B9" s="154">
        <v>0</v>
      </c>
      <c r="C9" s="155">
        <v>0</v>
      </c>
      <c r="D9" s="156">
        <v>0</v>
      </c>
      <c r="E9" s="154">
        <v>0</v>
      </c>
      <c r="F9" s="155">
        <v>0</v>
      </c>
      <c r="G9" s="156">
        <v>0</v>
      </c>
      <c r="H9" s="154">
        <v>0</v>
      </c>
      <c r="I9" s="155">
        <v>0</v>
      </c>
      <c r="J9" s="156">
        <v>100000</v>
      </c>
      <c r="K9" s="154">
        <v>0</v>
      </c>
      <c r="L9" s="155">
        <v>0</v>
      </c>
      <c r="M9" s="156">
        <v>250000</v>
      </c>
      <c r="N9" s="154"/>
      <c r="O9" s="155"/>
      <c r="P9" s="156"/>
    </row>
    <row r="10" spans="1:16" x14ac:dyDescent="0.15">
      <c r="A10" s="149" t="s">
        <v>118</v>
      </c>
      <c r="B10" s="150">
        <v>0</v>
      </c>
      <c r="C10" s="151">
        <v>0</v>
      </c>
      <c r="D10" s="152">
        <v>30000</v>
      </c>
      <c r="E10" s="150">
        <v>0</v>
      </c>
      <c r="F10" s="151">
        <v>0</v>
      </c>
      <c r="G10" s="152">
        <v>420000</v>
      </c>
      <c r="H10" s="150">
        <v>0</v>
      </c>
      <c r="I10" s="151">
        <v>0</v>
      </c>
      <c r="J10" s="152">
        <v>414400</v>
      </c>
      <c r="K10" s="150">
        <v>0</v>
      </c>
      <c r="L10" s="151">
        <v>0</v>
      </c>
      <c r="M10" s="152">
        <v>629900</v>
      </c>
      <c r="N10" s="150"/>
      <c r="O10" s="151"/>
      <c r="P10" s="152"/>
    </row>
    <row r="11" spans="1:16" x14ac:dyDescent="0.15">
      <c r="A11" s="153" t="s">
        <v>119</v>
      </c>
      <c r="B11" s="154">
        <v>0</v>
      </c>
      <c r="C11" s="155">
        <v>0</v>
      </c>
      <c r="D11" s="156">
        <v>63000</v>
      </c>
      <c r="E11" s="154">
        <v>0</v>
      </c>
      <c r="F11" s="155">
        <v>0</v>
      </c>
      <c r="G11" s="156">
        <v>1103700</v>
      </c>
      <c r="H11" s="154">
        <v>0</v>
      </c>
      <c r="I11" s="155">
        <v>0</v>
      </c>
      <c r="J11" s="156">
        <v>785600</v>
      </c>
      <c r="K11" s="154">
        <v>0</v>
      </c>
      <c r="L11" s="155">
        <v>0</v>
      </c>
      <c r="M11" s="156">
        <v>724600</v>
      </c>
      <c r="N11" s="154"/>
      <c r="O11" s="155"/>
      <c r="P11" s="156"/>
    </row>
    <row r="12" spans="1:16" x14ac:dyDescent="0.15">
      <c r="A12" s="153" t="s">
        <v>120</v>
      </c>
      <c r="B12" s="154">
        <v>0</v>
      </c>
      <c r="C12" s="155">
        <v>0</v>
      </c>
      <c r="D12" s="156">
        <v>40000</v>
      </c>
      <c r="E12" s="154">
        <v>0</v>
      </c>
      <c r="F12" s="155">
        <v>0</v>
      </c>
      <c r="G12" s="156">
        <v>0</v>
      </c>
      <c r="H12" s="154">
        <v>0</v>
      </c>
      <c r="I12" s="155">
        <v>0</v>
      </c>
      <c r="J12" s="156">
        <v>0</v>
      </c>
      <c r="K12" s="154">
        <v>0</v>
      </c>
      <c r="L12" s="155">
        <v>0</v>
      </c>
      <c r="M12" s="156">
        <v>120000</v>
      </c>
      <c r="N12" s="154"/>
      <c r="O12" s="155"/>
      <c r="P12" s="156"/>
    </row>
    <row r="13" spans="1:16" x14ac:dyDescent="0.15">
      <c r="A13" s="153" t="s">
        <v>121</v>
      </c>
      <c r="B13" s="154">
        <v>0</v>
      </c>
      <c r="C13" s="155">
        <v>0</v>
      </c>
      <c r="D13" s="156">
        <v>0</v>
      </c>
      <c r="E13" s="154">
        <v>0</v>
      </c>
      <c r="F13" s="155">
        <v>0</v>
      </c>
      <c r="G13" s="156">
        <v>0</v>
      </c>
      <c r="H13" s="154">
        <v>0</v>
      </c>
      <c r="I13" s="155">
        <v>0</v>
      </c>
      <c r="J13" s="156">
        <v>50000</v>
      </c>
      <c r="K13" s="154">
        <v>0</v>
      </c>
      <c r="L13" s="155">
        <v>0</v>
      </c>
      <c r="M13" s="156">
        <v>103714</v>
      </c>
      <c r="N13" s="154"/>
      <c r="O13" s="155"/>
      <c r="P13" s="156"/>
    </row>
    <row r="14" spans="1:16" x14ac:dyDescent="0.15">
      <c r="A14" s="157" t="s">
        <v>122</v>
      </c>
      <c r="B14" s="158">
        <v>0</v>
      </c>
      <c r="C14" s="159">
        <v>0</v>
      </c>
      <c r="D14" s="160">
        <v>26500</v>
      </c>
      <c r="E14" s="158">
        <v>0</v>
      </c>
      <c r="F14" s="159">
        <v>0</v>
      </c>
      <c r="G14" s="160">
        <v>35000</v>
      </c>
      <c r="H14" s="158">
        <v>0</v>
      </c>
      <c r="I14" s="159">
        <v>0</v>
      </c>
      <c r="J14" s="160">
        <v>130118</v>
      </c>
      <c r="K14" s="158">
        <v>0</v>
      </c>
      <c r="L14" s="159">
        <v>0</v>
      </c>
      <c r="M14" s="160">
        <v>115000</v>
      </c>
      <c r="N14" s="158"/>
      <c r="O14" s="159"/>
      <c r="P14" s="160"/>
    </row>
    <row r="15" spans="1:16" x14ac:dyDescent="0.15">
      <c r="A15" s="153" t="s">
        <v>123</v>
      </c>
      <c r="B15" s="154">
        <v>0</v>
      </c>
      <c r="C15" s="155">
        <v>0</v>
      </c>
      <c r="D15" s="156">
        <v>114000</v>
      </c>
      <c r="E15" s="154">
        <v>0</v>
      </c>
      <c r="F15" s="155">
        <v>0</v>
      </c>
      <c r="G15" s="156">
        <v>50000</v>
      </c>
      <c r="H15" s="154">
        <v>0</v>
      </c>
      <c r="I15" s="155">
        <v>0</v>
      </c>
      <c r="J15" s="156">
        <v>120000</v>
      </c>
      <c r="K15" s="154">
        <v>0</v>
      </c>
      <c r="L15" s="155">
        <v>0</v>
      </c>
      <c r="M15" s="156">
        <v>110000</v>
      </c>
      <c r="N15" s="154"/>
      <c r="O15" s="155"/>
      <c r="P15" s="156"/>
    </row>
    <row r="16" spans="1:16" x14ac:dyDescent="0.15">
      <c r="A16" s="153" t="s">
        <v>124</v>
      </c>
      <c r="B16" s="154">
        <v>0</v>
      </c>
      <c r="C16" s="155">
        <v>0</v>
      </c>
      <c r="D16" s="156">
        <v>90000</v>
      </c>
      <c r="E16" s="154">
        <v>0</v>
      </c>
      <c r="F16" s="155">
        <v>0</v>
      </c>
      <c r="G16" s="156">
        <v>226000</v>
      </c>
      <c r="H16" s="154">
        <v>0</v>
      </c>
      <c r="I16" s="155">
        <v>0</v>
      </c>
      <c r="J16" s="156">
        <v>257000</v>
      </c>
      <c r="K16" s="154">
        <v>0</v>
      </c>
      <c r="L16" s="155">
        <v>0</v>
      </c>
      <c r="M16" s="156">
        <v>250000</v>
      </c>
      <c r="N16" s="154"/>
      <c r="O16" s="155"/>
      <c r="P16" s="156"/>
    </row>
    <row r="17" spans="1:16" x14ac:dyDescent="0.15">
      <c r="A17" s="153" t="s">
        <v>125</v>
      </c>
      <c r="B17" s="154">
        <v>0</v>
      </c>
      <c r="C17" s="155">
        <v>0</v>
      </c>
      <c r="D17" s="156">
        <v>0</v>
      </c>
      <c r="E17" s="154">
        <v>0</v>
      </c>
      <c r="F17" s="155">
        <v>0</v>
      </c>
      <c r="G17" s="156">
        <v>0</v>
      </c>
      <c r="H17" s="154">
        <v>0</v>
      </c>
      <c r="I17" s="155">
        <v>0</v>
      </c>
      <c r="J17" s="156">
        <v>0</v>
      </c>
      <c r="K17" s="154">
        <v>0</v>
      </c>
      <c r="L17" s="155">
        <v>0</v>
      </c>
      <c r="M17" s="156">
        <v>0</v>
      </c>
      <c r="N17" s="154"/>
      <c r="O17" s="155"/>
      <c r="P17" s="156"/>
    </row>
    <row r="18" spans="1:16" x14ac:dyDescent="0.15">
      <c r="A18" s="153" t="s">
        <v>126</v>
      </c>
      <c r="B18" s="154">
        <v>0</v>
      </c>
      <c r="C18" s="155">
        <v>0</v>
      </c>
      <c r="D18" s="156">
        <v>121000</v>
      </c>
      <c r="E18" s="154">
        <v>0</v>
      </c>
      <c r="F18" s="155">
        <v>0</v>
      </c>
      <c r="G18" s="156">
        <v>406126.02</v>
      </c>
      <c r="H18" s="154">
        <v>0</v>
      </c>
      <c r="I18" s="155">
        <v>0</v>
      </c>
      <c r="J18" s="156">
        <v>380896</v>
      </c>
      <c r="K18" s="154">
        <v>0</v>
      </c>
      <c r="L18" s="155">
        <v>0</v>
      </c>
      <c r="M18" s="156">
        <v>281704</v>
      </c>
      <c r="N18" s="154"/>
      <c r="O18" s="155"/>
      <c r="P18" s="156"/>
    </row>
    <row r="19" spans="1:16" x14ac:dyDescent="0.15">
      <c r="A19" s="153" t="s">
        <v>127</v>
      </c>
      <c r="B19" s="154">
        <v>0</v>
      </c>
      <c r="C19" s="155">
        <v>0</v>
      </c>
      <c r="D19" s="156">
        <v>0</v>
      </c>
      <c r="E19" s="154">
        <v>0</v>
      </c>
      <c r="F19" s="155">
        <v>0</v>
      </c>
      <c r="G19" s="156">
        <v>0</v>
      </c>
      <c r="H19" s="154">
        <v>0</v>
      </c>
      <c r="I19" s="155">
        <v>0</v>
      </c>
      <c r="J19" s="156">
        <v>0</v>
      </c>
      <c r="K19" s="154">
        <v>0</v>
      </c>
      <c r="L19" s="155">
        <v>0</v>
      </c>
      <c r="M19" s="156">
        <v>0</v>
      </c>
      <c r="N19" s="154"/>
      <c r="O19" s="155"/>
      <c r="P19" s="156"/>
    </row>
    <row r="20" spans="1:16" x14ac:dyDescent="0.15">
      <c r="A20" s="149" t="s">
        <v>128</v>
      </c>
      <c r="B20" s="150">
        <v>0</v>
      </c>
      <c r="C20" s="151">
        <v>0</v>
      </c>
      <c r="D20" s="152">
        <v>36750</v>
      </c>
      <c r="E20" s="150">
        <v>0</v>
      </c>
      <c r="F20" s="151">
        <v>0</v>
      </c>
      <c r="G20" s="152">
        <v>25000</v>
      </c>
      <c r="H20" s="150">
        <v>0</v>
      </c>
      <c r="I20" s="151">
        <v>0</v>
      </c>
      <c r="J20" s="152">
        <v>46000</v>
      </c>
      <c r="K20" s="150">
        <v>0</v>
      </c>
      <c r="L20" s="151">
        <v>0</v>
      </c>
      <c r="M20" s="152">
        <v>85000</v>
      </c>
      <c r="N20" s="150"/>
      <c r="O20" s="151"/>
      <c r="P20" s="152"/>
    </row>
    <row r="21" spans="1:16" x14ac:dyDescent="0.15">
      <c r="A21" s="153" t="s">
        <v>129</v>
      </c>
      <c r="B21" s="154">
        <v>0</v>
      </c>
      <c r="C21" s="155">
        <v>0</v>
      </c>
      <c r="D21" s="156">
        <v>29987</v>
      </c>
      <c r="E21" s="154">
        <v>0</v>
      </c>
      <c r="F21" s="155">
        <v>0</v>
      </c>
      <c r="G21" s="156">
        <v>51900</v>
      </c>
      <c r="H21" s="154">
        <v>0</v>
      </c>
      <c r="I21" s="155">
        <v>0</v>
      </c>
      <c r="J21" s="156">
        <v>0</v>
      </c>
      <c r="K21" s="154">
        <v>0</v>
      </c>
      <c r="L21" s="155">
        <v>0</v>
      </c>
      <c r="M21" s="156">
        <v>0</v>
      </c>
      <c r="N21" s="154"/>
      <c r="O21" s="155"/>
      <c r="P21" s="156"/>
    </row>
    <row r="22" spans="1:16" x14ac:dyDescent="0.15">
      <c r="A22" s="153" t="s">
        <v>130</v>
      </c>
      <c r="B22" s="154">
        <v>0</v>
      </c>
      <c r="C22" s="155">
        <v>0</v>
      </c>
      <c r="D22" s="156">
        <v>0</v>
      </c>
      <c r="E22" s="154">
        <v>0</v>
      </c>
      <c r="F22" s="155">
        <v>0</v>
      </c>
      <c r="G22" s="156">
        <v>30000</v>
      </c>
      <c r="H22" s="154">
        <v>0</v>
      </c>
      <c r="I22" s="155">
        <v>0</v>
      </c>
      <c r="J22" s="156">
        <v>0</v>
      </c>
      <c r="K22" s="154">
        <v>0</v>
      </c>
      <c r="L22" s="155">
        <v>0</v>
      </c>
      <c r="M22" s="156">
        <v>75000</v>
      </c>
      <c r="N22" s="154"/>
      <c r="O22" s="155"/>
      <c r="P22" s="156"/>
    </row>
    <row r="23" spans="1:16" x14ac:dyDescent="0.15">
      <c r="A23" s="153" t="s">
        <v>131</v>
      </c>
      <c r="B23" s="154">
        <v>0</v>
      </c>
      <c r="C23" s="155">
        <v>0</v>
      </c>
      <c r="D23" s="156">
        <v>1161666</v>
      </c>
      <c r="E23" s="154">
        <v>0</v>
      </c>
      <c r="F23" s="155">
        <v>0</v>
      </c>
      <c r="G23" s="156">
        <v>1035147</v>
      </c>
      <c r="H23" s="154">
        <v>0</v>
      </c>
      <c r="I23" s="155">
        <v>0</v>
      </c>
      <c r="J23" s="156">
        <v>166342</v>
      </c>
      <c r="K23" s="154">
        <v>0</v>
      </c>
      <c r="L23" s="155">
        <v>0</v>
      </c>
      <c r="M23" s="156">
        <v>255000</v>
      </c>
      <c r="N23" s="154"/>
      <c r="O23" s="155"/>
      <c r="P23" s="156"/>
    </row>
    <row r="24" spans="1:16" x14ac:dyDescent="0.15">
      <c r="A24" s="157" t="s">
        <v>132</v>
      </c>
      <c r="B24" s="158">
        <v>0</v>
      </c>
      <c r="C24" s="159">
        <v>0</v>
      </c>
      <c r="D24" s="160">
        <v>1953460</v>
      </c>
      <c r="E24" s="158">
        <v>0</v>
      </c>
      <c r="F24" s="159">
        <v>0</v>
      </c>
      <c r="G24" s="160">
        <v>822698</v>
      </c>
      <c r="H24" s="158">
        <v>0</v>
      </c>
      <c r="I24" s="159">
        <v>0</v>
      </c>
      <c r="J24" s="160">
        <v>1282612</v>
      </c>
      <c r="K24" s="158">
        <v>0</v>
      </c>
      <c r="L24" s="159">
        <v>0</v>
      </c>
      <c r="M24" s="160">
        <v>582180</v>
      </c>
      <c r="N24" s="158"/>
      <c r="O24" s="159"/>
      <c r="P24" s="160"/>
    </row>
    <row r="25" spans="1:16" x14ac:dyDescent="0.15">
      <c r="A25" s="153" t="s">
        <v>133</v>
      </c>
      <c r="B25" s="154">
        <v>0</v>
      </c>
      <c r="C25" s="155">
        <v>0</v>
      </c>
      <c r="D25" s="156">
        <v>0</v>
      </c>
      <c r="E25" s="154">
        <v>0</v>
      </c>
      <c r="F25" s="155">
        <v>0</v>
      </c>
      <c r="G25" s="156">
        <v>0</v>
      </c>
      <c r="H25" s="154">
        <v>0</v>
      </c>
      <c r="I25" s="155">
        <v>0</v>
      </c>
      <c r="J25" s="156">
        <v>0</v>
      </c>
      <c r="K25" s="154">
        <v>0</v>
      </c>
      <c r="L25" s="155">
        <v>0</v>
      </c>
      <c r="M25" s="156">
        <v>0</v>
      </c>
      <c r="N25" s="154"/>
      <c r="O25" s="155"/>
      <c r="P25" s="156"/>
    </row>
    <row r="26" spans="1:16" x14ac:dyDescent="0.15">
      <c r="A26" s="153" t="s">
        <v>134</v>
      </c>
      <c r="B26" s="154">
        <v>0</v>
      </c>
      <c r="C26" s="155">
        <v>0</v>
      </c>
      <c r="D26" s="156">
        <v>0</v>
      </c>
      <c r="E26" s="154">
        <v>0</v>
      </c>
      <c r="F26" s="155">
        <v>0</v>
      </c>
      <c r="G26" s="156">
        <v>0</v>
      </c>
      <c r="H26" s="154">
        <v>0</v>
      </c>
      <c r="I26" s="155">
        <v>0</v>
      </c>
      <c r="J26" s="156">
        <v>0</v>
      </c>
      <c r="K26" s="154">
        <v>0</v>
      </c>
      <c r="L26" s="155">
        <v>0</v>
      </c>
      <c r="M26" s="156">
        <v>0</v>
      </c>
      <c r="N26" s="154"/>
      <c r="O26" s="155"/>
      <c r="P26" s="156"/>
    </row>
    <row r="27" spans="1:16" x14ac:dyDescent="0.15">
      <c r="A27" s="153" t="s">
        <v>135</v>
      </c>
      <c r="B27" s="154">
        <v>0</v>
      </c>
      <c r="C27" s="155">
        <v>0</v>
      </c>
      <c r="D27" s="156">
        <v>535680</v>
      </c>
      <c r="E27" s="154">
        <v>0</v>
      </c>
      <c r="F27" s="155">
        <v>0</v>
      </c>
      <c r="G27" s="156">
        <v>0</v>
      </c>
      <c r="H27" s="154">
        <v>0</v>
      </c>
      <c r="I27" s="155">
        <v>0</v>
      </c>
      <c r="J27" s="156">
        <v>526000</v>
      </c>
      <c r="K27" s="154">
        <v>0</v>
      </c>
      <c r="L27" s="155">
        <v>0</v>
      </c>
      <c r="M27" s="156">
        <v>235000</v>
      </c>
      <c r="N27" s="154"/>
      <c r="O27" s="155"/>
      <c r="P27" s="156"/>
    </row>
    <row r="28" spans="1:16" x14ac:dyDescent="0.15">
      <c r="A28" s="153" t="s">
        <v>136</v>
      </c>
      <c r="B28" s="154">
        <v>0</v>
      </c>
      <c r="C28" s="155">
        <v>0</v>
      </c>
      <c r="D28" s="156">
        <v>0</v>
      </c>
      <c r="E28" s="154">
        <v>0</v>
      </c>
      <c r="F28" s="155">
        <v>0</v>
      </c>
      <c r="G28" s="156">
        <v>0</v>
      </c>
      <c r="H28" s="154">
        <v>0</v>
      </c>
      <c r="I28" s="155">
        <v>0</v>
      </c>
      <c r="J28" s="156">
        <v>0</v>
      </c>
      <c r="K28" s="154">
        <v>0</v>
      </c>
      <c r="L28" s="155">
        <v>0</v>
      </c>
      <c r="M28" s="156">
        <v>0</v>
      </c>
      <c r="N28" s="154"/>
      <c r="O28" s="155"/>
      <c r="P28" s="156"/>
    </row>
    <row r="29" spans="1:16" x14ac:dyDescent="0.15">
      <c r="A29" s="153" t="s">
        <v>137</v>
      </c>
      <c r="B29" s="154">
        <v>0</v>
      </c>
      <c r="C29" s="155">
        <v>0</v>
      </c>
      <c r="D29" s="156">
        <v>453834</v>
      </c>
      <c r="E29" s="154">
        <v>0</v>
      </c>
      <c r="F29" s="155">
        <v>0</v>
      </c>
      <c r="G29" s="156">
        <v>159877</v>
      </c>
      <c r="H29" s="154">
        <v>0</v>
      </c>
      <c r="I29" s="155">
        <v>0</v>
      </c>
      <c r="J29" s="156">
        <v>178222</v>
      </c>
      <c r="K29" s="154">
        <v>0</v>
      </c>
      <c r="L29" s="155">
        <v>0</v>
      </c>
      <c r="M29" s="156">
        <v>144710</v>
      </c>
      <c r="N29" s="154"/>
      <c r="O29" s="155"/>
      <c r="P29" s="156"/>
    </row>
    <row r="30" spans="1:16" x14ac:dyDescent="0.15">
      <c r="A30" s="149" t="s">
        <v>138</v>
      </c>
      <c r="B30" s="150">
        <v>0</v>
      </c>
      <c r="C30" s="151">
        <v>0</v>
      </c>
      <c r="D30" s="152">
        <v>0</v>
      </c>
      <c r="E30" s="150">
        <v>0</v>
      </c>
      <c r="F30" s="151">
        <v>0</v>
      </c>
      <c r="G30" s="152">
        <v>2500</v>
      </c>
      <c r="H30" s="150">
        <v>0</v>
      </c>
      <c r="I30" s="151">
        <v>0</v>
      </c>
      <c r="J30" s="152">
        <v>2500</v>
      </c>
      <c r="K30" s="150">
        <v>0</v>
      </c>
      <c r="L30" s="151">
        <v>0</v>
      </c>
      <c r="M30" s="152">
        <v>4000</v>
      </c>
      <c r="N30" s="150"/>
      <c r="O30" s="151"/>
      <c r="P30" s="152"/>
    </row>
    <row r="31" spans="1:16" x14ac:dyDescent="0.15">
      <c r="A31" s="153" t="s">
        <v>139</v>
      </c>
      <c r="B31" s="154">
        <v>0</v>
      </c>
      <c r="C31" s="155">
        <v>0</v>
      </c>
      <c r="D31" s="156">
        <v>200476</v>
      </c>
      <c r="E31" s="154">
        <v>0</v>
      </c>
      <c r="F31" s="155">
        <v>0</v>
      </c>
      <c r="G31" s="156">
        <v>114787</v>
      </c>
      <c r="H31" s="154">
        <v>0</v>
      </c>
      <c r="I31" s="155">
        <v>0</v>
      </c>
      <c r="J31" s="156">
        <v>39999</v>
      </c>
      <c r="K31" s="154">
        <v>0</v>
      </c>
      <c r="L31" s="155">
        <v>0</v>
      </c>
      <c r="M31" s="156">
        <v>44581</v>
      </c>
      <c r="N31" s="154"/>
      <c r="O31" s="155"/>
      <c r="P31" s="156"/>
    </row>
    <row r="32" spans="1:16" x14ac:dyDescent="0.15">
      <c r="A32" s="153" t="s">
        <v>140</v>
      </c>
      <c r="B32" s="154">
        <v>0</v>
      </c>
      <c r="C32" s="155">
        <v>0</v>
      </c>
      <c r="D32" s="156">
        <v>399657</v>
      </c>
      <c r="E32" s="154">
        <v>0</v>
      </c>
      <c r="F32" s="155">
        <v>0</v>
      </c>
      <c r="G32" s="156">
        <v>130490</v>
      </c>
      <c r="H32" s="154">
        <v>0</v>
      </c>
      <c r="I32" s="155">
        <v>0</v>
      </c>
      <c r="J32" s="156">
        <v>105000</v>
      </c>
      <c r="K32" s="154">
        <v>0</v>
      </c>
      <c r="L32" s="155">
        <v>0</v>
      </c>
      <c r="M32" s="156">
        <v>165000</v>
      </c>
      <c r="N32" s="154"/>
      <c r="O32" s="155"/>
      <c r="P32" s="156"/>
    </row>
    <row r="33" spans="1:16" x14ac:dyDescent="0.15">
      <c r="A33" s="153" t="s">
        <v>141</v>
      </c>
      <c r="B33" s="154">
        <v>0</v>
      </c>
      <c r="C33" s="155">
        <v>0</v>
      </c>
      <c r="D33" s="156">
        <v>839324</v>
      </c>
      <c r="E33" s="154">
        <v>0</v>
      </c>
      <c r="F33" s="155">
        <v>0</v>
      </c>
      <c r="G33" s="156">
        <v>427978</v>
      </c>
      <c r="H33" s="154">
        <v>0</v>
      </c>
      <c r="I33" s="155">
        <v>0</v>
      </c>
      <c r="J33" s="156">
        <v>31000</v>
      </c>
      <c r="K33" s="154">
        <v>0</v>
      </c>
      <c r="L33" s="155">
        <v>0</v>
      </c>
      <c r="M33" s="156">
        <v>239550</v>
      </c>
      <c r="N33" s="154"/>
      <c r="O33" s="155"/>
      <c r="P33" s="156"/>
    </row>
    <row r="34" spans="1:16" x14ac:dyDescent="0.15">
      <c r="A34" s="157" t="s">
        <v>142</v>
      </c>
      <c r="B34" s="158">
        <v>0</v>
      </c>
      <c r="C34" s="159">
        <v>0</v>
      </c>
      <c r="D34" s="160">
        <v>0</v>
      </c>
      <c r="E34" s="158">
        <v>0</v>
      </c>
      <c r="F34" s="159">
        <v>0</v>
      </c>
      <c r="G34" s="160">
        <v>0</v>
      </c>
      <c r="H34" s="158">
        <v>0</v>
      </c>
      <c r="I34" s="159">
        <v>0</v>
      </c>
      <c r="J34" s="160">
        <v>20000</v>
      </c>
      <c r="K34" s="158">
        <v>0</v>
      </c>
      <c r="L34" s="159">
        <v>0</v>
      </c>
      <c r="M34" s="160">
        <v>34922.001000000004</v>
      </c>
      <c r="N34" s="158"/>
      <c r="O34" s="159"/>
      <c r="P34" s="160"/>
    </row>
    <row r="35" spans="1:16" x14ac:dyDescent="0.15">
      <c r="A35" s="153" t="s">
        <v>143</v>
      </c>
      <c r="B35" s="154">
        <v>0</v>
      </c>
      <c r="C35" s="155">
        <v>0</v>
      </c>
      <c r="D35" s="156">
        <v>351300</v>
      </c>
      <c r="E35" s="154">
        <v>0</v>
      </c>
      <c r="F35" s="155">
        <v>0</v>
      </c>
      <c r="G35" s="156">
        <v>280800</v>
      </c>
      <c r="H35" s="154">
        <v>0</v>
      </c>
      <c r="I35" s="155">
        <v>0</v>
      </c>
      <c r="J35" s="156">
        <v>76100</v>
      </c>
      <c r="K35" s="154">
        <v>0</v>
      </c>
      <c r="L35" s="155">
        <v>0</v>
      </c>
      <c r="M35" s="156">
        <v>278000</v>
      </c>
      <c r="N35" s="154"/>
      <c r="O35" s="155"/>
      <c r="P35" s="156"/>
    </row>
    <row r="36" spans="1:16" x14ac:dyDescent="0.15">
      <c r="A36" s="153" t="s">
        <v>144</v>
      </c>
      <c r="B36" s="154">
        <v>0</v>
      </c>
      <c r="C36" s="155">
        <v>0</v>
      </c>
      <c r="D36" s="156">
        <v>157080</v>
      </c>
      <c r="E36" s="154">
        <v>0</v>
      </c>
      <c r="F36" s="155">
        <v>0</v>
      </c>
      <c r="G36" s="156">
        <v>172704</v>
      </c>
      <c r="H36" s="154">
        <v>0</v>
      </c>
      <c r="I36" s="155">
        <v>0</v>
      </c>
      <c r="J36" s="156">
        <v>224280</v>
      </c>
      <c r="K36" s="154">
        <v>0</v>
      </c>
      <c r="L36" s="155">
        <v>0</v>
      </c>
      <c r="M36" s="156">
        <v>110992</v>
      </c>
      <c r="N36" s="154"/>
      <c r="O36" s="155"/>
      <c r="P36" s="156"/>
    </row>
    <row r="37" spans="1:16" x14ac:dyDescent="0.15">
      <c r="A37" s="153" t="s">
        <v>145</v>
      </c>
      <c r="B37" s="154">
        <v>0</v>
      </c>
      <c r="C37" s="155">
        <v>0</v>
      </c>
      <c r="D37" s="156">
        <v>75864</v>
      </c>
      <c r="E37" s="154">
        <v>0</v>
      </c>
      <c r="F37" s="155">
        <v>0</v>
      </c>
      <c r="G37" s="156">
        <v>9636</v>
      </c>
      <c r="H37" s="154">
        <v>0</v>
      </c>
      <c r="I37" s="155">
        <v>0</v>
      </c>
      <c r="J37" s="156">
        <v>42295</v>
      </c>
      <c r="K37" s="154">
        <v>0</v>
      </c>
      <c r="L37" s="155">
        <v>0</v>
      </c>
      <c r="M37" s="156">
        <v>30000</v>
      </c>
      <c r="N37" s="154"/>
      <c r="O37" s="155"/>
      <c r="P37" s="156"/>
    </row>
    <row r="38" spans="1:16" x14ac:dyDescent="0.15">
      <c r="A38" s="153" t="s">
        <v>146</v>
      </c>
      <c r="B38" s="154">
        <v>0</v>
      </c>
      <c r="C38" s="155">
        <v>0</v>
      </c>
      <c r="D38" s="156">
        <v>193581</v>
      </c>
      <c r="E38" s="154">
        <v>0</v>
      </c>
      <c r="F38" s="155">
        <v>0</v>
      </c>
      <c r="G38" s="156">
        <v>203000</v>
      </c>
      <c r="H38" s="154">
        <v>0</v>
      </c>
      <c r="I38" s="155">
        <v>0</v>
      </c>
      <c r="J38" s="156">
        <v>167000</v>
      </c>
      <c r="K38" s="154">
        <v>0</v>
      </c>
      <c r="L38" s="155">
        <v>0</v>
      </c>
      <c r="M38" s="156">
        <v>203700</v>
      </c>
      <c r="N38" s="154"/>
      <c r="O38" s="155"/>
      <c r="P38" s="156"/>
    </row>
    <row r="39" spans="1:16" x14ac:dyDescent="0.15">
      <c r="A39" s="153" t="s">
        <v>147</v>
      </c>
      <c r="B39" s="154">
        <v>0</v>
      </c>
      <c r="C39" s="155">
        <v>0</v>
      </c>
      <c r="D39" s="156">
        <v>130029</v>
      </c>
      <c r="E39" s="154">
        <v>0</v>
      </c>
      <c r="F39" s="155">
        <v>0</v>
      </c>
      <c r="G39" s="156">
        <v>84618</v>
      </c>
      <c r="H39" s="154">
        <v>0</v>
      </c>
      <c r="I39" s="155">
        <v>0</v>
      </c>
      <c r="J39" s="156">
        <v>51825</v>
      </c>
      <c r="K39" s="154">
        <v>0</v>
      </c>
      <c r="L39" s="155">
        <v>0</v>
      </c>
      <c r="M39" s="156">
        <v>143399</v>
      </c>
      <c r="N39" s="154"/>
      <c r="O39" s="155"/>
      <c r="P39" s="156"/>
    </row>
    <row r="40" spans="1:16" x14ac:dyDescent="0.15">
      <c r="A40" s="149" t="s">
        <v>148</v>
      </c>
      <c r="B40" s="150">
        <v>0</v>
      </c>
      <c r="C40" s="151">
        <v>0</v>
      </c>
      <c r="D40" s="152">
        <v>38000</v>
      </c>
      <c r="E40" s="150">
        <v>0</v>
      </c>
      <c r="F40" s="151">
        <v>0</v>
      </c>
      <c r="G40" s="152">
        <v>55000</v>
      </c>
      <c r="H40" s="150">
        <v>0</v>
      </c>
      <c r="I40" s="151">
        <v>0</v>
      </c>
      <c r="J40" s="152">
        <v>74000</v>
      </c>
      <c r="K40" s="150">
        <v>0</v>
      </c>
      <c r="L40" s="151">
        <v>0</v>
      </c>
      <c r="M40" s="152">
        <v>80000</v>
      </c>
      <c r="N40" s="150"/>
      <c r="O40" s="151"/>
      <c r="P40" s="152"/>
    </row>
    <row r="41" spans="1:16" x14ac:dyDescent="0.15">
      <c r="A41" s="153" t="s">
        <v>149</v>
      </c>
      <c r="B41" s="154">
        <v>0</v>
      </c>
      <c r="C41" s="155">
        <v>0</v>
      </c>
      <c r="D41" s="156">
        <v>0</v>
      </c>
      <c r="E41" s="154">
        <v>0</v>
      </c>
      <c r="F41" s="155">
        <v>0</v>
      </c>
      <c r="G41" s="156">
        <v>0</v>
      </c>
      <c r="H41" s="154">
        <v>0</v>
      </c>
      <c r="I41" s="155">
        <v>0</v>
      </c>
      <c r="J41" s="156">
        <v>0</v>
      </c>
      <c r="K41" s="154">
        <v>0</v>
      </c>
      <c r="L41" s="155">
        <v>0</v>
      </c>
      <c r="M41" s="156">
        <v>0</v>
      </c>
      <c r="N41" s="154"/>
      <c r="O41" s="155"/>
      <c r="P41" s="156"/>
    </row>
    <row r="42" spans="1:16" x14ac:dyDescent="0.15">
      <c r="A42" s="153" t="s">
        <v>150</v>
      </c>
      <c r="B42" s="154">
        <v>0</v>
      </c>
      <c r="C42" s="155">
        <v>0</v>
      </c>
      <c r="D42" s="156">
        <v>0</v>
      </c>
      <c r="E42" s="154">
        <v>0</v>
      </c>
      <c r="F42" s="155">
        <v>0</v>
      </c>
      <c r="G42" s="156">
        <v>11802</v>
      </c>
      <c r="H42" s="154">
        <v>0</v>
      </c>
      <c r="I42" s="155">
        <v>0</v>
      </c>
      <c r="J42" s="156">
        <v>0</v>
      </c>
      <c r="K42" s="154">
        <v>0</v>
      </c>
      <c r="L42" s="155">
        <v>0</v>
      </c>
      <c r="M42" s="156">
        <v>0</v>
      </c>
      <c r="N42" s="154"/>
      <c r="O42" s="155"/>
      <c r="P42" s="156"/>
    </row>
    <row r="43" spans="1:16" x14ac:dyDescent="0.15">
      <c r="A43" s="153" t="s">
        <v>151</v>
      </c>
      <c r="B43" s="154">
        <v>0</v>
      </c>
      <c r="C43" s="155">
        <v>0</v>
      </c>
      <c r="D43" s="156">
        <v>0</v>
      </c>
      <c r="E43" s="154">
        <v>0</v>
      </c>
      <c r="F43" s="155">
        <v>0</v>
      </c>
      <c r="G43" s="156">
        <v>0</v>
      </c>
      <c r="H43" s="154">
        <v>0</v>
      </c>
      <c r="I43" s="155">
        <v>0</v>
      </c>
      <c r="J43" s="156">
        <v>0</v>
      </c>
      <c r="K43" s="154">
        <v>0</v>
      </c>
      <c r="L43" s="155">
        <v>0</v>
      </c>
      <c r="M43" s="156">
        <v>0</v>
      </c>
      <c r="N43" s="154"/>
      <c r="O43" s="155"/>
      <c r="P43" s="156"/>
    </row>
    <row r="44" spans="1:16" x14ac:dyDescent="0.15">
      <c r="A44" s="157" t="s">
        <v>152</v>
      </c>
      <c r="B44" s="158">
        <v>0</v>
      </c>
      <c r="C44" s="159">
        <v>0</v>
      </c>
      <c r="D44" s="160">
        <v>334000</v>
      </c>
      <c r="E44" s="158">
        <v>0</v>
      </c>
      <c r="F44" s="159">
        <v>0</v>
      </c>
      <c r="G44" s="160">
        <v>359000</v>
      </c>
      <c r="H44" s="158">
        <v>0</v>
      </c>
      <c r="I44" s="159">
        <v>0</v>
      </c>
      <c r="J44" s="160">
        <v>238000</v>
      </c>
      <c r="K44" s="158">
        <v>0</v>
      </c>
      <c r="L44" s="159">
        <v>0</v>
      </c>
      <c r="M44" s="160">
        <v>286000</v>
      </c>
      <c r="N44" s="158"/>
      <c r="O44" s="159"/>
      <c r="P44" s="160"/>
    </row>
    <row r="45" spans="1:16" x14ac:dyDescent="0.15">
      <c r="A45" s="153" t="s">
        <v>153</v>
      </c>
      <c r="B45" s="154">
        <v>0</v>
      </c>
      <c r="C45" s="155">
        <v>0</v>
      </c>
      <c r="D45" s="156">
        <v>200000</v>
      </c>
      <c r="E45" s="154">
        <v>0</v>
      </c>
      <c r="F45" s="155">
        <v>0</v>
      </c>
      <c r="G45" s="156">
        <v>57000</v>
      </c>
      <c r="H45" s="154">
        <v>0</v>
      </c>
      <c r="I45" s="155">
        <v>0</v>
      </c>
      <c r="J45" s="156">
        <v>20000</v>
      </c>
      <c r="K45" s="154">
        <v>0</v>
      </c>
      <c r="L45" s="155">
        <v>0</v>
      </c>
      <c r="M45" s="156">
        <v>0</v>
      </c>
      <c r="N45" s="154"/>
      <c r="O45" s="155"/>
      <c r="P45" s="156"/>
    </row>
    <row r="46" spans="1:16" x14ac:dyDescent="0.15">
      <c r="A46" s="153" t="s">
        <v>154</v>
      </c>
      <c r="B46" s="154">
        <v>0</v>
      </c>
      <c r="C46" s="155">
        <v>0</v>
      </c>
      <c r="D46" s="156">
        <v>62488</v>
      </c>
      <c r="E46" s="154">
        <v>0</v>
      </c>
      <c r="F46" s="155">
        <v>0</v>
      </c>
      <c r="G46" s="156">
        <v>97486</v>
      </c>
      <c r="H46" s="154">
        <v>0</v>
      </c>
      <c r="I46" s="155">
        <v>0</v>
      </c>
      <c r="J46" s="156">
        <v>122446</v>
      </c>
      <c r="K46" s="154">
        <v>0</v>
      </c>
      <c r="L46" s="155">
        <v>0</v>
      </c>
      <c r="M46" s="156">
        <v>182000</v>
      </c>
      <c r="N46" s="154"/>
      <c r="O46" s="155"/>
      <c r="P46" s="156"/>
    </row>
    <row r="47" spans="1:16" x14ac:dyDescent="0.15">
      <c r="A47" s="153" t="s">
        <v>155</v>
      </c>
      <c r="B47" s="154">
        <v>0</v>
      </c>
      <c r="C47" s="155">
        <v>0</v>
      </c>
      <c r="D47" s="156">
        <v>0</v>
      </c>
      <c r="E47" s="154">
        <v>0</v>
      </c>
      <c r="F47" s="155">
        <v>0</v>
      </c>
      <c r="G47" s="156">
        <v>500000</v>
      </c>
      <c r="H47" s="154">
        <v>0</v>
      </c>
      <c r="I47" s="155">
        <v>0</v>
      </c>
      <c r="J47" s="156">
        <v>530000</v>
      </c>
      <c r="K47" s="154">
        <v>0</v>
      </c>
      <c r="L47" s="155">
        <v>0</v>
      </c>
      <c r="M47" s="156">
        <v>10000</v>
      </c>
      <c r="N47" s="154"/>
      <c r="O47" s="155"/>
      <c r="P47" s="156"/>
    </row>
    <row r="48" spans="1:16" x14ac:dyDescent="0.15">
      <c r="A48" s="153" t="s">
        <v>156</v>
      </c>
      <c r="B48" s="154">
        <v>0</v>
      </c>
      <c r="C48" s="155">
        <v>0</v>
      </c>
      <c r="D48" s="156">
        <v>7000</v>
      </c>
      <c r="E48" s="154">
        <v>0</v>
      </c>
      <c r="F48" s="155">
        <v>0</v>
      </c>
      <c r="G48" s="156">
        <v>0</v>
      </c>
      <c r="H48" s="154">
        <v>0</v>
      </c>
      <c r="I48" s="155">
        <v>0</v>
      </c>
      <c r="J48" s="156">
        <v>0</v>
      </c>
      <c r="K48" s="154">
        <v>0</v>
      </c>
      <c r="L48" s="155">
        <v>0</v>
      </c>
      <c r="M48" s="156">
        <v>240000</v>
      </c>
      <c r="N48" s="154"/>
      <c r="O48" s="155"/>
      <c r="P48" s="156"/>
    </row>
    <row r="49" spans="1:16" x14ac:dyDescent="0.15">
      <c r="A49" s="153" t="s">
        <v>157</v>
      </c>
      <c r="B49" s="154">
        <v>0</v>
      </c>
      <c r="C49" s="155">
        <v>0</v>
      </c>
      <c r="D49" s="156">
        <v>0</v>
      </c>
      <c r="E49" s="154">
        <v>0</v>
      </c>
      <c r="F49" s="155">
        <v>0</v>
      </c>
      <c r="G49" s="156">
        <v>0</v>
      </c>
      <c r="H49" s="154">
        <v>0</v>
      </c>
      <c r="I49" s="155">
        <v>0</v>
      </c>
      <c r="J49" s="156">
        <v>0</v>
      </c>
      <c r="K49" s="154">
        <v>0</v>
      </c>
      <c r="L49" s="155">
        <v>0</v>
      </c>
      <c r="M49" s="156">
        <v>0</v>
      </c>
      <c r="N49" s="154"/>
      <c r="O49" s="155"/>
      <c r="P49" s="156"/>
    </row>
    <row r="50" spans="1:16" x14ac:dyDescent="0.15">
      <c r="A50" s="153" t="s">
        <v>158</v>
      </c>
      <c r="B50" s="154">
        <v>0</v>
      </c>
      <c r="C50" s="155">
        <v>0</v>
      </c>
      <c r="D50" s="156">
        <v>1214140</v>
      </c>
      <c r="E50" s="154">
        <v>0</v>
      </c>
      <c r="F50" s="155">
        <v>0</v>
      </c>
      <c r="G50" s="156">
        <v>1616200</v>
      </c>
      <c r="H50" s="154">
        <v>0</v>
      </c>
      <c r="I50" s="155">
        <v>0</v>
      </c>
      <c r="J50" s="156">
        <v>2005600</v>
      </c>
      <c r="K50" s="154">
        <v>0</v>
      </c>
      <c r="L50" s="155">
        <v>0</v>
      </c>
      <c r="M50" s="156">
        <v>1161700</v>
      </c>
      <c r="N50" s="154"/>
      <c r="O50" s="155"/>
      <c r="P50" s="156"/>
    </row>
    <row r="51" spans="1:16" x14ac:dyDescent="0.15">
      <c r="A51" s="153" t="s">
        <v>159</v>
      </c>
      <c r="B51" s="154">
        <v>0</v>
      </c>
      <c r="C51" s="155">
        <v>178462</v>
      </c>
      <c r="D51" s="156">
        <v>0</v>
      </c>
      <c r="E51" s="154">
        <v>0</v>
      </c>
      <c r="F51" s="155">
        <f>50166+100000</f>
        <v>150166</v>
      </c>
      <c r="G51" s="156">
        <v>0</v>
      </c>
      <c r="H51" s="154">
        <v>0</v>
      </c>
      <c r="I51" s="155">
        <v>75134</v>
      </c>
      <c r="J51" s="156">
        <v>0</v>
      </c>
      <c r="K51" s="154">
        <v>0</v>
      </c>
      <c r="L51" s="155">
        <v>174483</v>
      </c>
      <c r="M51" s="156">
        <v>0</v>
      </c>
      <c r="N51" s="154"/>
      <c r="O51" s="155"/>
      <c r="P51" s="156"/>
    </row>
    <row r="52" spans="1:16" x14ac:dyDescent="0.15">
      <c r="A52" s="203" t="s">
        <v>189</v>
      </c>
      <c r="B52" s="162">
        <f>SUM(B5:B51)</f>
        <v>0</v>
      </c>
      <c r="C52" s="163">
        <f t="shared" ref="C52:D52" si="0">SUM(C5:C51)</f>
        <v>178462</v>
      </c>
      <c r="D52" s="164">
        <f t="shared" si="0"/>
        <v>9247725</v>
      </c>
      <c r="E52" s="162">
        <f>SUM(E5:E51)</f>
        <v>0</v>
      </c>
      <c r="F52" s="163">
        <f t="shared" ref="F52:G52" si="1">SUM(F5:F51)</f>
        <v>150166</v>
      </c>
      <c r="G52" s="164">
        <f t="shared" si="1"/>
        <v>11036449.02</v>
      </c>
      <c r="H52" s="162">
        <f>SUM(H5:H51)</f>
        <v>0</v>
      </c>
      <c r="I52" s="163">
        <f t="shared" ref="I52:J52" si="2">SUM(I5:I51)</f>
        <v>75134</v>
      </c>
      <c r="J52" s="164">
        <f t="shared" si="2"/>
        <v>10746035</v>
      </c>
      <c r="K52" s="162">
        <f>SUM(K5:K51)</f>
        <v>0</v>
      </c>
      <c r="L52" s="163">
        <f t="shared" ref="L52:M52" si="3">SUM(L5:L51)</f>
        <v>174483</v>
      </c>
      <c r="M52" s="164">
        <f t="shared" si="3"/>
        <v>10226877.001</v>
      </c>
      <c r="N52" s="162">
        <f>SUM(N5:N51)</f>
        <v>0</v>
      </c>
      <c r="O52" s="163">
        <f t="shared" ref="O52:P52" si="4">SUM(O5:O51)</f>
        <v>0</v>
      </c>
      <c r="P52" s="164">
        <f t="shared" si="4"/>
        <v>0</v>
      </c>
    </row>
  </sheetData>
  <mergeCells count="6">
    <mergeCell ref="A3:A4"/>
    <mergeCell ref="B3:D3"/>
    <mergeCell ref="N3:P3"/>
    <mergeCell ref="E3:G3"/>
    <mergeCell ref="H3:J3"/>
    <mergeCell ref="K3:M3"/>
  </mergeCells>
  <phoneticPr fontId="1"/>
  <pageMargins left="0.70866141732283472" right="0.70866141732283472" top="0.74803149606299213" bottom="0.74803149606299213" header="0.31496062992125984" footer="0.31496062992125984"/>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vt:i4>
      </vt:variant>
    </vt:vector>
  </HeadingPairs>
  <TitlesOfParts>
    <vt:vector size="23" baseType="lpstr">
      <vt:lpstr>調査様式一覧</vt:lpstr>
      <vt:lpstr>3-4-8</vt:lpstr>
      <vt:lpstr>4-3-4</vt:lpstr>
      <vt:lpstr>5-2-3</vt:lpstr>
      <vt:lpstr>9-1-1</vt:lpstr>
      <vt:lpstr>9-1-2</vt:lpstr>
      <vt:lpstr>9-2-1</vt:lpstr>
      <vt:lpstr>9-3-1</vt:lpstr>
      <vt:lpstr>9-4-1</vt:lpstr>
      <vt:lpstr>9-4-2</vt:lpstr>
      <vt:lpstr>9-4-3</vt:lpstr>
      <vt:lpstr>9-4-4</vt:lpstr>
      <vt:lpstr>9-4-5</vt:lpstr>
      <vt:lpstr>9-4-6</vt:lpstr>
      <vt:lpstr>9-4-7</vt:lpstr>
      <vt:lpstr>9-4-8</vt:lpstr>
      <vt:lpstr>9-5-1</vt:lpstr>
      <vt:lpstr>9-6-1</vt:lpstr>
      <vt:lpstr>9-6-2</vt:lpstr>
      <vt:lpstr>9-6-3</vt:lpstr>
      <vt:lpstr>'5-2-3'!Print_Area</vt:lpstr>
      <vt:lpstr>調査様式一覧!Print_Area</vt:lpstr>
      <vt:lpstr>調査様式一覧!Print_Titles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sabo1019</dc:creator>
  <cp:lastModifiedBy>野間 大祐</cp:lastModifiedBy>
  <cp:lastPrinted>2023-01-31T02:02:35Z</cp:lastPrinted>
  <dcterms:created xsi:type="dcterms:W3CDTF">2020-08-20T05:40:00Z</dcterms:created>
  <dcterms:modified xsi:type="dcterms:W3CDTF">2026-03-11T06:06:50Z</dcterms:modified>
</cp:coreProperties>
</file>